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0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dio'!$A$1:$T$229</definedName>
    <definedName name="_xlnm.Print_Area" localSheetId="2">'Posebni'!$A$1:$J$479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<sst xmlns="http://schemas.openxmlformats.org/spreadsheetml/2006/main" count="1848" uniqueCount="741">
  <si>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</si>
  <si>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</si>
  <si>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</si>
  <si>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</si>
  <si>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</si>
  <si>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</si>
  <si>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</si>
  <si>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</si>
  <si>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</si>
  <si>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</si>
  <si>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</si>
  <si>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</si>
  <si>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</si>
  <si>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</si>
  <si>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</si>
  <si>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</si>
  <si>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</si>
  <si>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</si>
  <si>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</si>
  <si>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</si>
  <si>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</si>
  <si>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</si>
  <si>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</si>
  <si>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</si>
  <si>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</si>
  <si>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</si>
  <si>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</si>
  <si>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</si>
  <si>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</si>
  <si>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</si>
  <si>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</si>
  <si>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</si>
  <si>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</si>
  <si>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</si>
  <si>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</si>
  <si>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</si>
  <si>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</si>
  <si>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</si>
  <si>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</si>
  <si>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</si>
  <si>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</si>
  <si>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</si>
  <si>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</si>
  <si>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</si>
  <si>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</si>
  <si>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</si>
  <si>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</si>
  <si>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</si>
  <si>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</si>
  <si>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</si>
  <si>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</si>
  <si>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</si>
  <si>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</si>
  <si>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</si>
  <si>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</si>
  <si>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</si>
  <si>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</si>
  <si>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</si>
  <si>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</si>
  <si>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</si>
  <si>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</si>
  <si>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</si>
  <si>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</si>
  <si>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</si>
  <si>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</si>
  <si>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</si>
  <si>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</si>
  <si>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</si>
  <si>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</si>
  <si>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</si>
  <si>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</si>
  <si>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</si>
  <si>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</si>
  <si>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</si>
  <si>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</si>
  <si>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</si>
  <si>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</si>
  <si>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</si>
  <si>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</si>
  <si>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</si>
  <si>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</si>
  <si>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</si>
  <si>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</si>
  <si>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</si>
  <si>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</si>
  <si>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</si>
  <si>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</si>
  <si>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</si>
  <si>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</si>
  <si>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</si>
  <si>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</si>
  <si>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</si>
  <si>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</si>
  <si>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</si>
  <si>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</si>
  <si>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</si>
  <si>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</si>
  <si>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</si>
  <si>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</si>
  <si>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</si>
  <si>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</si>
  <si>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</si>
  <si>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</si>
  <si>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</si>
  <si>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</si>
  <si>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</si>
  <si>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</si>
  <si>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</si>
  <si>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Otplate glavnica primljenih od tuzemnih banaka i ostalih fin.institucija izvan javnog sektora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</si>
  <si>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</si>
  <si>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</si>
  <si>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</si>
  <si>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</si>
  <si>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</si>
  <si>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</si>
  <si>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</si>
  <si>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</si>
  <si>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</si>
  <si>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</si>
  <si>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</si>
  <si>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</si>
  <si>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</si>
  <si>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</si>
  <si>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</si>
  <si>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</si>
  <si>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</si>
  <si>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</si>
  <si>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</si>
  <si>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</si>
  <si>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</si>
  <si>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</si>
  <si>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</si>
  <si>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</si>
  <si>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</si>
  <si>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</si>
  <si>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</si>
  <si>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</si>
  <si>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</si>
  <si>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</si>
  <si>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</si>
  <si>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</si>
  <si>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</si>
  <si>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</si>
  <si>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</si>
  <si>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</si>
  <si>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</si>
  <si>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</si>
  <si>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</si>
  <si>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</si>
  <si>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</si>
  <si>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</si>
  <si>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</si>
  <si>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</si>
  <si>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</si>
  <si>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</si>
  <si>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</si>
  <si>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</si>
  <si>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</si>
  <si>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</si>
  <si>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</si>
  <si>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</si>
  <si>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</si>
  <si>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</si>
  <si>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</si>
  <si>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</si>
  <si>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</si>
  <si>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</si>
  <si>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</si>
  <si>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</si>
  <si>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Otplata glavnice primljenih zajmova od banaka i ostalih fin. Institucija izvan jav. sek.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</si>
  <si>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</si>
  <si>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</si>
  <si>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</si>
  <si>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</si>
  <si>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</si>
  <si>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</si>
  <si>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</si>
  <si>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</si>
  <si>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</si>
  <si>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</si>
  <si>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</si>
  <si>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</si>
  <si>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</si>
  <si>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</si>
  <si>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</si>
  <si>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</si>
  <si>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</si>
  <si>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</si>
  <si>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</si>
  <si>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</si>
  <si>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</si>
  <si>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</si>
  <si>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</si>
  <si>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</si>
  <si>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</si>
  <si>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</si>
  <si>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</si>
  <si>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</si>
  <si>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</si>
  <si>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</si>
  <si>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</si>
  <si>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</si>
  <si>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</si>
  <si>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</si>
  <si>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</si>
  <si>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</si>
  <si>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</si>
  <si>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</si>
  <si>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</si>
  <si>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</si>
  <si>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</si>
  <si>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</si>
  <si>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</si>
  <si>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</si>
  <si>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</si>
  <si>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</si>
  <si>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</si>
  <si>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</si>
  <si>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</si>
  <si>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</si>
  <si>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</si>
  <si>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</si>
  <si>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</si>
  <si>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</si>
  <si>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</si>
  <si>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</si>
  <si>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</si>
  <si>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</si>
  <si>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</si>
  <si>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</si>
  <si>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</si>
  <si>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</si>
  <si>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</si>
  <si>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</si>
  <si>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</si>
  <si>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</si>
  <si>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</si>
  <si>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</si>
  <si>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</si>
  <si>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</si>
  <si>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</si>
  <si>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</si>
  <si>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</si>
  <si>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</si>
  <si>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</si>
  <si>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</si>
  <si>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</si>
  <si>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</si>
  <si>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</si>
  <si>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</si>
  <si>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</si>
  <si>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</si>
  <si>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</si>
  <si>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</si>
  <si>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</si>
  <si>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</si>
  <si>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</si>
  <si>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</si>
  <si>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</si>
  <si>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</si>
  <si>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</si>
  <si>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</si>
  <si>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</si>
  <si>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</si>
  <si>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</si>
  <si>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</si>
  <si>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</si>
  <si>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</si>
  <si>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</si>
  <si>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</si>
  <si>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</si>
  <si>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</si>
  <si>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</si>
  <si>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</si>
  <si>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</si>
  <si>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</si>
  <si>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</si>
  <si>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</si>
  <si>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</si>
  <si>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</si>
  <si>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</si>
  <si>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</si>
  <si>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</si>
  <si>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</si>
  <si>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</si>
  <si>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</si>
  <si>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</si>
  <si>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</si>
  <si>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</si>
  <si>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</si>
  <si>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</si>
  <si>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</si>
  <si>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</si>
  <si>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</si>
  <si>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</si>
  <si>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</si>
  <si>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</si>
  <si>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</si>
  <si>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</si>
  <si>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</si>
  <si>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</si>
  <si>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</si>
  <si>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</si>
  <si>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</si>
  <si>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</si>
  <si>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</si>
  <si>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</si>
  <si>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</si>
  <si>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</si>
  <si>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</si>
  <si>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</si>
  <si>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</si>
  <si>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</si>
  <si>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</si>
  <si>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</si>
  <si>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</si>
  <si>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</si>
  <si>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</si>
  <si>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</si>
  <si>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</si>
  <si>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</si>
  <si>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</si>
  <si>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</si>
  <si>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</si>
  <si>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</si>
  <si>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</si>
  <si>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</si>
  <si>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</si>
  <si>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</si>
  <si>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</si>
  <si>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</si>
  <si>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</si>
  <si>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</si>
  <si>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</si>
  <si>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</si>
  <si>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</si>
  <si>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</si>
  <si>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</si>
  <si>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</si>
  <si>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</si>
  <si>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</si>
  <si>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</si>
  <si>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</si>
  <si>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</si>
  <si>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</si>
  <si>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</si>
  <si>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</si>
  <si>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</si>
  <si>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</si>
  <si>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</si>
  <si>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</si>
  <si>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</si>
  <si>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</si>
  <si>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</si>
  <si>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</si>
  <si>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</si>
  <si>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</si>
  <si>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</si>
  <si>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</si>
  <si>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</si>
  <si>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</si>
  <si>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</si>
  <si>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</si>
  <si>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</si>
  <si>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</si>
  <si>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</si>
  <si>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</si>
  <si>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</si>
  <si>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</si>
  <si>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</si>
  <si>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</si>
  <si>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</si>
  <si>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</si>
  <si>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</si>
  <si>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</si>
  <si>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</si>
  <si>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</si>
  <si>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</si>
  <si>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</si>
  <si>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</si>
  <si>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</si>
  <si>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</si>
  <si>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</si>
  <si>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</si>
  <si>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</si>
  <si>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</si>
  <si>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</si>
  <si>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</si>
  <si>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</si>
  <si>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</si>
  <si>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</si>
  <si>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</si>
  <si>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</si>
  <si>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</si>
  <si>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</si>
  <si>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</si>
  <si>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2020.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</si>
  <si>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</si>
  <si>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</si>
  <si>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</si>
  <si>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</si>
  <si>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</si>
  <si>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</si>
  <si>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</si>
  <si>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</si>
  <si>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</si>
  <si>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</si>
  <si>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Kapitalne pom.trg.društvima u javnom sektoru</t>
  </si>
  <si>
    <t>Sportska i glazbena oprema</t>
  </si>
  <si>
    <t>Ostala nematerijalna proizvedena imovina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</si>
  <si>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</si>
  <si>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</si>
  <si>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</si>
  <si>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</si>
  <si>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</si>
  <si>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</si>
  <si>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</si>
  <si>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</si>
  <si>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</si>
  <si>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</si>
  <si>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</si>
  <si>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</si>
  <si>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</si>
  <si>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</si>
  <si>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</si>
  <si>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</si>
  <si>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</si>
  <si>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</si>
  <si>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</si>
  <si>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</si>
  <si>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</si>
  <si>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</si>
  <si>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</si>
  <si>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</si>
  <si>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</si>
  <si>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</si>
  <si>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</si>
  <si>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</si>
  <si>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</si>
  <si>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</si>
  <si>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</si>
  <si>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</si>
  <si>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</si>
  <si>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</si>
  <si>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</si>
  <si>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</si>
  <si>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</si>
  <si>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</si>
  <si>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</si>
  <si>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</si>
  <si>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</si>
  <si>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</si>
  <si>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</si>
  <si>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</si>
  <si>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</si>
  <si>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</si>
  <si>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</si>
  <si>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</si>
  <si>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</si>
  <si>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</si>
  <si>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</si>
  <si>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</si>
  <si>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</si>
  <si>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</si>
  <si>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</si>
  <si>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</si>
  <si>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</si>
  <si>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</si>
  <si>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</si>
  <si>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</si>
  <si>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</si>
  <si>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</si>
  <si>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</si>
  <si>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</si>
  <si>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</si>
  <si>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</si>
  <si>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</si>
  <si>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</si>
  <si>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</si>
  <si>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</si>
  <si>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</si>
  <si>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</si>
  <si>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</si>
  <si>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58.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</si>
  <si>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</si>
  <si>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</si>
  <si>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</si>
  <si>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</si>
  <si>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</si>
  <si>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</si>
  <si>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</si>
  <si>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</si>
  <si>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</si>
  <si>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</si>
  <si>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</si>
  <si>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</si>
  <si>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</si>
  <si>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</si>
  <si>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</si>
  <si>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</si>
  <si>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</si>
  <si>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</si>
  <si>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</si>
  <si>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</si>
  <si>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</si>
  <si>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</si>
  <si>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</si>
  <si>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</si>
  <si>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</si>
  <si>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</si>
  <si>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</si>
  <si>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</si>
  <si>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</si>
  <si>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</si>
  <si>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</si>
  <si>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</si>
  <si>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</si>
  <si>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</si>
  <si>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</si>
  <si>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</si>
  <si>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</si>
  <si>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</si>
  <si>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</si>
  <si>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</si>
  <si>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Kapitalne pomoći kreditnim i ostalim financijskim institucijama te trgovačkim društvima u javnom sektoru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</si>
  <si>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</si>
  <si>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</si>
  <si>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</si>
  <si>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</si>
  <si>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</si>
  <si>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</si>
  <si>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</si>
  <si>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</si>
  <si>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</si>
  <si>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</si>
  <si>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</si>
  <si>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</si>
  <si>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</si>
  <si>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</si>
  <si>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</si>
  <si>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</si>
  <si>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</si>
  <si>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</si>
  <si>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</si>
  <si>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</si>
  <si>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Otplata glavnice primljenih kredita i zajmova od kreditnih i ostalih fin. Institucija izvan javnog sektora</t>
  </si>
  <si>
    <t>112.</t>
  </si>
  <si>
    <t>Otplata glavnice primljenih kredita od tuzemnih kreditnih institucija izvan javnog sektora</t>
  </si>
  <si>
    <t>2021.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</si>
  <si>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</si>
  <si>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</si>
  <si>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</si>
  <si>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</si>
  <si>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</si>
  <si>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</si>
  <si>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</si>
  <si>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</si>
  <si>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</si>
  <si>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</si>
  <si>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</si>
  <si>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</si>
  <si>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</si>
  <si>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</si>
  <si>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</si>
  <si>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</si>
  <si>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</si>
  <si>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</si>
  <si>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</si>
  <si>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</si>
  <si>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</si>
  <si>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</si>
  <si>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</si>
  <si>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</si>
  <si>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</si>
  <si>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Izgradnja ceste u Ulici 157. brigade</t>
  </si>
  <si>
    <t>Izgradnja ceste u Ulici 139. brigade</t>
  </si>
  <si>
    <t>Izgradnja ceste u Ulici Vladimira Nazora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</si>
  <si>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</si>
  <si>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</si>
  <si>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</si>
  <si>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</si>
  <si>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</si>
  <si>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</si>
  <si>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</si>
  <si>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</si>
  <si>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</si>
  <si>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</si>
  <si>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</si>
  <si>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</si>
  <si>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</si>
  <si>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</si>
  <si>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</si>
  <si>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</si>
  <si>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</si>
  <si>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</si>
  <si>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</si>
  <si>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</si>
  <si>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</si>
  <si>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</si>
  <si>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</si>
  <si>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</si>
  <si>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</si>
  <si>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</si>
  <si>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</si>
  <si>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</si>
  <si>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</si>
  <si>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</si>
  <si>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</si>
  <si>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</si>
  <si>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</si>
  <si>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</si>
  <si>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</si>
  <si>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</si>
  <si>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</si>
  <si>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</si>
  <si>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</si>
  <si>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</si>
  <si>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</si>
  <si>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</si>
  <si>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</si>
  <si>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</si>
  <si>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</si>
  <si>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</si>
  <si>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</si>
  <si>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</si>
  <si>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</si>
  <si>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</si>
  <si>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</si>
  <si>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</si>
  <si>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</si>
  <si>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</si>
  <si>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</si>
  <si>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</si>
  <si>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</si>
  <si>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</si>
  <si>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</si>
  <si>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</si>
  <si>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</si>
  <si>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</si>
  <si>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</si>
  <si>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</si>
  <si>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</si>
  <si>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</si>
  <si>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</si>
  <si>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</si>
  <si>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</si>
  <si>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</si>
  <si>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</si>
  <si>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</si>
  <si>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</si>
  <si>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</si>
  <si>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</si>
  <si>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</si>
  <si>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</si>
  <si>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</si>
  <si>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</si>
  <si>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</si>
  <si>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</si>
  <si>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</si>
  <si>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</si>
  <si>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</si>
  <si>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</si>
  <si>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</si>
  <si>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</si>
  <si>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</si>
  <si>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</si>
  <si>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</si>
  <si>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</si>
  <si>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</si>
  <si>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</si>
  <si>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</si>
  <si>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</si>
  <si>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</si>
  <si>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</si>
  <si>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</si>
  <si>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</si>
  <si>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</si>
  <si>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</si>
  <si>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</si>
  <si>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</si>
  <si>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</si>
  <si>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</si>
  <si>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</si>
  <si>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</si>
  <si>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</si>
  <si>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</si>
  <si>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</si>
  <si>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</si>
  <si>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</si>
  <si>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</si>
  <si>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</si>
  <si>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</si>
  <si>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</si>
  <si>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</si>
  <si>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</si>
  <si>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</si>
  <si>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</si>
  <si>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</si>
  <si>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</si>
  <si>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</si>
  <si>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</si>
  <si>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</si>
  <si>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</si>
  <si>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</si>
  <si>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</si>
  <si>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</si>
  <si>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</si>
  <si>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</si>
  <si>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</si>
  <si>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</si>
  <si>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</si>
  <si>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</si>
  <si>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</si>
  <si>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</si>
  <si>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</si>
  <si>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</si>
  <si>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</si>
  <si>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</si>
  <si>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</si>
  <si>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</si>
  <si>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</si>
  <si>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</si>
  <si>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</si>
  <si>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</si>
  <si>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S PROJEKCIJAMA ZA 2021. I 2022. GODINU</t>
  </si>
  <si>
    <t>2022.</t>
  </si>
  <si>
    <t>Subvencije poljoprivrednicima i obrtnicima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</si>
  <si>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</si>
  <si>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</si>
  <si>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</si>
  <si>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</si>
  <si>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</si>
  <si>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</si>
  <si>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</si>
  <si>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PROJEKT 09: INSTALACIJA JAVNOG BEŽIČNOG INTERNETA WIFI4EU</t>
  </si>
  <si>
    <t>PRORAČUN ZA 2020. GODINU</t>
  </si>
  <si>
    <t>PLAN ZA 2020.</t>
  </si>
  <si>
    <t>PROJEKCIJA ZA 2022.</t>
  </si>
  <si>
    <t>PROJEKCIJA ZA 2021.</t>
  </si>
  <si>
    <t>II. POSEBNI DIO PRORAČUNA - OPĆINA GORNJA VRBA</t>
  </si>
  <si>
    <t>I. OPĆI DIO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</si>
</sst>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left"/>
    </xf>
    <xf numFmtId="0" fontId="3" fillId="15" borderId="39" xfId="0" applyFont="1" applyFill="1" applyBorder="1" applyAlignment="1">
      <alignment wrapText="1"/>
    </xf>
    <xf numFmtId="3" fontId="3" fillId="15" borderId="39" xfId="0" applyNumberFormat="1" applyFont="1" applyFill="1" applyBorder="1" applyAlignment="1">
      <alignment/>
    </xf>
    <xf numFmtId="164" fontId="5" fillId="15" borderId="40" xfId="0" applyNumberFormat="1" applyFont="1" applyFill="1" applyBorder="1" applyAlignment="1">
      <alignment/>
    </xf>
    <xf numFmtId="165" fontId="5" fillId="15" borderId="40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5" xfId="0" applyNumberFormat="1" applyFont="1" applyFill="1" applyBorder="1" applyAlignment="1">
      <alignment/>
    </xf>
    <xf numFmtId="165" fontId="5" fillId="15" borderId="35" xfId="0" applyNumberFormat="1" applyFont="1" applyFill="1" applyBorder="1" applyAlignment="1">
      <alignment/>
    </xf>
    <xf numFmtId="165" fontId="5" fillId="15" borderId="25" xfId="0" applyNumberFormat="1" applyFont="1" applyFill="1" applyBorder="1" applyAlignment="1">
      <alignment/>
    </xf>
    <xf numFmtId="165" fontId="5" fillId="15" borderId="36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5" fillId="15" borderId="41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32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165" fontId="5" fillId="8" borderId="33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165" fontId="3" fillId="8" borderId="12" xfId="0" applyNumberFormat="1" applyFont="1" applyFill="1" applyBorder="1" applyAlignment="1">
      <alignment/>
    </xf>
    <xf numFmtId="165" fontId="3" fillId="8" borderId="3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5" xfId="0" applyNumberFormat="1" applyFont="1" applyFill="1" applyBorder="1" applyAlignment="1">
      <alignment/>
    </xf>
    <xf numFmtId="164" fontId="5" fillId="3" borderId="34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33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/>
    </xf>
    <xf numFmtId="164" fontId="5" fillId="3" borderId="41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32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9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7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9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7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165" fontId="5" fillId="0" borderId="49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16" borderId="0" xfId="0" applyFont="1" applyFill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5" fillId="0" borderId="49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wrapText="1"/>
    </xf>
    <xf numFmtId="4" fontId="15" fillId="0" borderId="59" xfId="0" applyNumberFormat="1" applyFont="1" applyFill="1" applyBorder="1" applyAlignment="1">
      <alignment/>
    </xf>
    <xf numFmtId="165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9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5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5" fontId="15" fillId="0" borderId="66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4" fontId="11" fillId="4" borderId="39" xfId="0" applyNumberFormat="1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165" fontId="12" fillId="16" borderId="39" xfId="0" applyNumberFormat="1" applyFont="1" applyFill="1" applyBorder="1" applyAlignment="1">
      <alignment horizontal="right"/>
    </xf>
    <xf numFmtId="165" fontId="12" fillId="16" borderId="54" xfId="0" applyNumberFormat="1" applyFont="1" applyFill="1" applyBorder="1" applyAlignment="1">
      <alignment horizontal="right"/>
    </xf>
    <xf numFmtId="165" fontId="12" fillId="4" borderId="39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4" fontId="12" fillId="4" borderId="39" xfId="0" applyNumberFormat="1" applyFont="1" applyFill="1" applyBorder="1" applyAlignment="1">
      <alignment horizontal="right"/>
    </xf>
    <xf numFmtId="165" fontId="12" fillId="4" borderId="39" xfId="0" applyNumberFormat="1" applyFont="1" applyFill="1" applyBorder="1" applyAlignment="1">
      <alignment horizontal="right" wrapText="1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9" xfId="0" applyNumberFormat="1" applyFont="1" applyFill="1" applyBorder="1" applyAlignment="1">
      <alignment/>
    </xf>
    <xf numFmtId="165" fontId="20" fillId="16" borderId="39" xfId="0" applyNumberFormat="1" applyFont="1" applyFill="1" applyBorder="1" applyAlignment="1">
      <alignment horizontal="right"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32" xfId="0" applyNumberFormat="1" applyFont="1" applyFill="1" applyBorder="1" applyAlignment="1">
      <alignment vertical="center"/>
    </xf>
    <xf numFmtId="165" fontId="12" fillId="9" borderId="32" xfId="0" applyNumberFormat="1" applyFont="1" applyFill="1" applyBorder="1" applyAlignment="1">
      <alignment horizontal="right" vertical="center"/>
    </xf>
    <xf numFmtId="165" fontId="12" fillId="9" borderId="70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165" fontId="9" fillId="0" borderId="12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165" fontId="9" fillId="0" borderId="49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76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76" xfId="0" applyFont="1" applyFill="1" applyBorder="1" applyAlignment="1">
      <alignment wrapText="1"/>
    </xf>
    <xf numFmtId="4" fontId="15" fillId="0" borderId="7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7" xfId="0" applyFont="1" applyFill="1" applyBorder="1" applyAlignment="1">
      <alignment horizontal="center" vertical="center"/>
    </xf>
    <xf numFmtId="0" fontId="17" fillId="34" borderId="78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9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165" fontId="15" fillId="0" borderId="12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5" fillId="0" borderId="63" xfId="0" applyNumberFormat="1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right"/>
    </xf>
    <xf numFmtId="165" fontId="15" fillId="0" borderId="42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9" xfId="0" applyNumberFormat="1" applyFont="1" applyFill="1" applyBorder="1" applyAlignment="1">
      <alignment horizontal="right"/>
    </xf>
    <xf numFmtId="165" fontId="15" fillId="0" borderId="79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8" xfId="0" applyFont="1" applyFill="1" applyBorder="1" applyAlignment="1">
      <alignment horizontal="center" wrapText="1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8" xfId="0" applyFont="1" applyFill="1" applyBorder="1" applyAlignment="1">
      <alignment horizontal="center" vertical="distributed" wrapTex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8" xfId="0" applyFont="1" applyFill="1" applyBorder="1" applyAlignment="1">
      <alignment horizontal="center" vertical="distributed" wrapText="1"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1" fillId="0" borderId="0" xfId="0" applyFont="1" applyFill="1" applyBorder="1" applyAlignment="1">
      <alignment horizontal="left" vertical="distributed" shrinkToFi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6"/>
  <sheetViews>
    <sheetView tabSelected="1" view="pageBreakPreview" zoomScale="160" zoomScaleSheetLayoutView="160" zoomScalePageLayoutView="0" workbookViewId="0" topLeftCell="A1">
      <selection activeCell="M10" sqref="M10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718" t="s">
        <v>393</v>
      </c>
      <c r="B2" s="718"/>
      <c r="C2" s="718"/>
      <c r="D2" s="718"/>
      <c r="E2" s="718"/>
      <c r="F2" s="718"/>
      <c r="G2" s="718"/>
      <c r="H2" s="718"/>
      <c r="I2" s="718"/>
    </row>
    <row r="3" spans="1:9" ht="12.75" customHeight="1">
      <c r="A3" s="330" t="s">
        <v>394</v>
      </c>
      <c r="B3" s="316"/>
      <c r="C3" s="316"/>
      <c r="D3" s="316"/>
      <c r="E3" s="316"/>
      <c r="F3" s="316"/>
      <c r="G3" s="316"/>
      <c r="H3" s="316"/>
      <c r="I3" s="316"/>
    </row>
    <row r="4" ht="12.75">
      <c r="A4" s="61" t="s">
        <v>395</v>
      </c>
    </row>
    <row r="5" ht="12.75">
      <c r="A5" s="61"/>
    </row>
    <row r="6" spans="1:20" s="315" customFormat="1" ht="12.75" customHeight="1">
      <c r="A6" s="719" t="s">
        <v>735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</row>
    <row r="7" spans="1:20" s="317" customFormat="1" ht="13.5">
      <c r="A7" s="720" t="s">
        <v>724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</row>
    <row r="10" spans="1:9" s="314" customFormat="1" ht="13.5">
      <c r="A10" s="812" t="s">
        <v>740</v>
      </c>
      <c r="B10" s="812"/>
      <c r="C10" s="812"/>
      <c r="D10" s="812"/>
      <c r="E10" s="812"/>
      <c r="F10" s="812"/>
      <c r="G10" s="812"/>
      <c r="H10" s="812"/>
      <c r="I10" s="812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5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715" t="s">
        <v>369</v>
      </c>
      <c r="B12" s="716"/>
      <c r="C12" s="716"/>
      <c r="D12" s="716"/>
      <c r="E12" s="716"/>
      <c r="F12" s="716"/>
      <c r="G12" s="717"/>
      <c r="H12" s="38"/>
      <c r="I12" s="39"/>
      <c r="J12" s="36">
        <v>1</v>
      </c>
      <c r="K12" s="37">
        <v>2</v>
      </c>
      <c r="L12" s="37">
        <v>3</v>
      </c>
      <c r="M12" s="326">
        <v>1</v>
      </c>
      <c r="N12" s="326">
        <v>2</v>
      </c>
      <c r="O12" s="326">
        <v>3</v>
      </c>
      <c r="P12" s="326">
        <v>7</v>
      </c>
      <c r="Q12" s="326">
        <v>8</v>
      </c>
      <c r="R12" s="326">
        <v>9</v>
      </c>
      <c r="S12" s="326">
        <v>4</v>
      </c>
      <c r="T12" s="327">
        <v>5</v>
      </c>
    </row>
    <row r="13" spans="1:20" s="6" customFormat="1" ht="24" thickBot="1">
      <c r="A13" s="511" t="s">
        <v>381</v>
      </c>
      <c r="B13" s="512" t="s">
        <v>382</v>
      </c>
      <c r="C13" s="512" t="s">
        <v>383</v>
      </c>
      <c r="D13" s="512" t="s">
        <v>384</v>
      </c>
      <c r="E13" s="512" t="s">
        <v>385</v>
      </c>
      <c r="F13" s="512" t="s">
        <v>386</v>
      </c>
      <c r="G13" s="512" t="s">
        <v>387</v>
      </c>
      <c r="H13" s="40"/>
      <c r="I13" s="41"/>
      <c r="J13" s="87" t="s">
        <v>175</v>
      </c>
      <c r="K13" s="88" t="s">
        <v>178</v>
      </c>
      <c r="L13" s="88" t="s">
        <v>177</v>
      </c>
      <c r="M13" s="328" t="s">
        <v>396</v>
      </c>
      <c r="N13" s="328" t="s">
        <v>548</v>
      </c>
      <c r="O13" s="328" t="s">
        <v>725</v>
      </c>
      <c r="P13" s="309" t="s">
        <v>172</v>
      </c>
      <c r="Q13" s="309" t="s">
        <v>173</v>
      </c>
      <c r="R13" s="309" t="s">
        <v>174</v>
      </c>
      <c r="S13" s="309" t="s">
        <v>172</v>
      </c>
      <c r="T13" s="310" t="s">
        <v>173</v>
      </c>
    </row>
    <row r="14" spans="1:20" s="120" customFormat="1" ht="13.5" thickBot="1">
      <c r="A14" s="513"/>
      <c r="B14" s="514"/>
      <c r="C14" s="514"/>
      <c r="D14" s="514"/>
      <c r="E14" s="514"/>
      <c r="F14" s="514"/>
      <c r="G14" s="514"/>
      <c r="H14" s="495" t="s">
        <v>0</v>
      </c>
      <c r="I14" s="496"/>
      <c r="J14" s="496"/>
      <c r="K14" s="496"/>
      <c r="L14" s="496"/>
      <c r="M14" s="496"/>
      <c r="N14" s="496"/>
      <c r="O14" s="496"/>
      <c r="P14" s="497"/>
      <c r="Q14" s="497"/>
      <c r="R14" s="497"/>
      <c r="S14" s="496"/>
      <c r="T14" s="498"/>
    </row>
    <row r="15" spans="1:20" s="120" customFormat="1" ht="12.75">
      <c r="A15" s="515"/>
      <c r="B15" s="516"/>
      <c r="C15" s="516"/>
      <c r="D15" s="516"/>
      <c r="E15" s="516"/>
      <c r="F15" s="516"/>
      <c r="G15" s="516"/>
      <c r="H15" s="142"/>
      <c r="I15" s="141" t="s">
        <v>370</v>
      </c>
      <c r="J15" s="141"/>
      <c r="K15" s="141"/>
      <c r="L15" s="141"/>
      <c r="M15" s="499">
        <f>M16+M17</f>
        <v>16126000</v>
      </c>
      <c r="N15" s="499">
        <f>N16+N17</f>
        <v>8173000</v>
      </c>
      <c r="O15" s="499">
        <f>O16+O17</f>
        <v>6755000</v>
      </c>
      <c r="P15" s="143"/>
      <c r="Q15" s="143"/>
      <c r="R15" s="143"/>
      <c r="S15" s="509">
        <f aca="true" t="shared" si="0" ref="P15:T20">N15/M15*100</f>
        <v>50.68212824010914</v>
      </c>
      <c r="T15" s="510">
        <f t="shared" si="0"/>
        <v>82.65018964884375</v>
      </c>
    </row>
    <row r="16" spans="1:20" s="1" customFormat="1" ht="12.75">
      <c r="A16" s="517" t="s">
        <v>381</v>
      </c>
      <c r="B16" s="518"/>
      <c r="C16" s="518" t="s">
        <v>383</v>
      </c>
      <c r="D16" s="518" t="s">
        <v>384</v>
      </c>
      <c r="E16" s="518" t="s">
        <v>385</v>
      </c>
      <c r="F16" s="518" t="s">
        <v>386</v>
      </c>
      <c r="G16" s="518"/>
      <c r="H16" s="31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15826000</v>
      </c>
      <c r="N16" s="15">
        <f t="shared" si="1"/>
        <v>8103000</v>
      </c>
      <c r="O16" s="15">
        <f t="shared" si="1"/>
        <v>6705000</v>
      </c>
      <c r="P16" s="446" t="e">
        <f t="shared" si="0"/>
        <v>#REF!</v>
      </c>
      <c r="Q16" s="446" t="e">
        <f t="shared" si="0"/>
        <v>#REF!</v>
      </c>
      <c r="R16" s="446" t="e">
        <f t="shared" si="0"/>
        <v>#REF!</v>
      </c>
      <c r="S16" s="77">
        <f t="shared" si="0"/>
        <v>51.20055604701125</v>
      </c>
      <c r="T16" s="447">
        <f t="shared" si="0"/>
        <v>82.74713069233617</v>
      </c>
    </row>
    <row r="17" spans="1:20" s="1" customFormat="1" ht="13.5" thickBot="1">
      <c r="A17" s="519"/>
      <c r="B17" s="520"/>
      <c r="C17" s="520" t="s">
        <v>383</v>
      </c>
      <c r="D17" s="520"/>
      <c r="E17" s="520"/>
      <c r="F17" s="520"/>
      <c r="G17" s="520"/>
      <c r="H17" s="500">
        <v>7</v>
      </c>
      <c r="I17" s="501" t="s">
        <v>2</v>
      </c>
      <c r="J17" s="502" t="e">
        <f aca="true" t="shared" si="2" ref="J17:O17">SUM(J90)</f>
        <v>#REF!</v>
      </c>
      <c r="K17" s="502" t="e">
        <f t="shared" si="2"/>
        <v>#REF!</v>
      </c>
      <c r="L17" s="502" t="e">
        <f t="shared" si="2"/>
        <v>#REF!</v>
      </c>
      <c r="M17" s="503">
        <f t="shared" si="2"/>
        <v>300000</v>
      </c>
      <c r="N17" s="503">
        <f t="shared" si="2"/>
        <v>70000</v>
      </c>
      <c r="O17" s="503">
        <f t="shared" si="2"/>
        <v>50000</v>
      </c>
      <c r="P17" s="82" t="e">
        <f t="shared" si="0"/>
        <v>#REF!</v>
      </c>
      <c r="Q17" s="82" t="e">
        <f t="shared" si="0"/>
        <v>#REF!</v>
      </c>
      <c r="R17" s="82" t="e">
        <f t="shared" si="0"/>
        <v>#REF!</v>
      </c>
      <c r="S17" s="79">
        <f t="shared" si="0"/>
        <v>23.333333333333332</v>
      </c>
      <c r="T17" s="504">
        <f t="shared" si="0"/>
        <v>71.42857142857143</v>
      </c>
    </row>
    <row r="18" spans="1:20" s="120" customFormat="1" ht="12.75">
      <c r="A18" s="515"/>
      <c r="B18" s="516"/>
      <c r="C18" s="516"/>
      <c r="D18" s="516"/>
      <c r="E18" s="516"/>
      <c r="F18" s="516"/>
      <c r="G18" s="516"/>
      <c r="H18" s="142"/>
      <c r="I18" s="141" t="s">
        <v>371</v>
      </c>
      <c r="J18" s="141"/>
      <c r="K18" s="141"/>
      <c r="L18" s="141"/>
      <c r="M18" s="499">
        <f>M19+M20</f>
        <v>16126000</v>
      </c>
      <c r="N18" s="499">
        <f>N19+N20</f>
        <v>8173000</v>
      </c>
      <c r="O18" s="499">
        <f>O19+O20</f>
        <v>6755000</v>
      </c>
      <c r="P18" s="143"/>
      <c r="Q18" s="143"/>
      <c r="R18" s="143"/>
      <c r="S18" s="509">
        <f t="shared" si="0"/>
        <v>50.68212824010914</v>
      </c>
      <c r="T18" s="510">
        <f t="shared" si="0"/>
        <v>82.65018964884375</v>
      </c>
    </row>
    <row r="19" spans="1:20" s="1" customFormat="1" ht="12.75">
      <c r="A19" s="517" t="s">
        <v>381</v>
      </c>
      <c r="B19" s="518"/>
      <c r="C19" s="518" t="s">
        <v>383</v>
      </c>
      <c r="D19" s="518" t="s">
        <v>384</v>
      </c>
      <c r="E19" s="518" t="s">
        <v>385</v>
      </c>
      <c r="F19" s="518" t="s">
        <v>386</v>
      </c>
      <c r="G19" s="518"/>
      <c r="H19" s="31">
        <v>3</v>
      </c>
      <c r="I19" s="8" t="s">
        <v>3</v>
      </c>
      <c r="J19" s="16" t="e">
        <f aca="true" t="shared" si="3" ref="J19:O19">SUM(J93)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5283000</v>
      </c>
      <c r="N19" s="15">
        <f t="shared" si="3"/>
        <v>4752000</v>
      </c>
      <c r="O19" s="15">
        <f t="shared" si="3"/>
        <v>4734000</v>
      </c>
      <c r="P19" s="446" t="e">
        <f t="shared" si="0"/>
        <v>#REF!</v>
      </c>
      <c r="Q19" s="446" t="e">
        <f t="shared" si="0"/>
        <v>#REF!</v>
      </c>
      <c r="R19" s="446" t="e">
        <f t="shared" si="0"/>
        <v>#REF!</v>
      </c>
      <c r="S19" s="77">
        <f t="shared" si="0"/>
        <v>89.9488926746167</v>
      </c>
      <c r="T19" s="447">
        <f t="shared" si="0"/>
        <v>99.62121212121212</v>
      </c>
    </row>
    <row r="20" spans="1:20" s="1" customFormat="1" ht="13.5" thickBot="1">
      <c r="A20" s="519" t="s">
        <v>381</v>
      </c>
      <c r="B20" s="520"/>
      <c r="C20" s="520" t="s">
        <v>383</v>
      </c>
      <c r="D20" s="520" t="s">
        <v>384</v>
      </c>
      <c r="E20" s="520"/>
      <c r="F20" s="520" t="s">
        <v>386</v>
      </c>
      <c r="G20" s="520"/>
      <c r="H20" s="500">
        <v>4</v>
      </c>
      <c r="I20" s="501" t="s">
        <v>4</v>
      </c>
      <c r="J20" s="502" t="e">
        <f aca="true" t="shared" si="4" ref="J20:O20">SUM(J166)</f>
        <v>#REF!</v>
      </c>
      <c r="K20" s="502" t="e">
        <f t="shared" si="4"/>
        <v>#REF!</v>
      </c>
      <c r="L20" s="502" t="e">
        <f t="shared" si="4"/>
        <v>#REF!</v>
      </c>
      <c r="M20" s="503">
        <f>SUM(M166)</f>
        <v>10843000</v>
      </c>
      <c r="N20" s="503">
        <f t="shared" si="4"/>
        <v>3421000</v>
      </c>
      <c r="O20" s="503">
        <f t="shared" si="4"/>
        <v>2021000</v>
      </c>
      <c r="P20" s="82" t="e">
        <f t="shared" si="0"/>
        <v>#REF!</v>
      </c>
      <c r="Q20" s="82" t="e">
        <f t="shared" si="0"/>
        <v>#REF!</v>
      </c>
      <c r="R20" s="82" t="e">
        <f t="shared" si="0"/>
        <v>#REF!</v>
      </c>
      <c r="S20" s="79">
        <f t="shared" si="0"/>
        <v>31.55030895508623</v>
      </c>
      <c r="T20" s="504">
        <f t="shared" si="0"/>
        <v>59.07629348143818</v>
      </c>
    </row>
    <row r="21" spans="1:20" s="1" customFormat="1" ht="12.75">
      <c r="A21" s="521"/>
      <c r="B21" s="522"/>
      <c r="C21" s="522"/>
      <c r="D21" s="522"/>
      <c r="E21" s="522"/>
      <c r="F21" s="522"/>
      <c r="G21" s="522"/>
      <c r="H21" s="505"/>
      <c r="I21" s="506" t="s">
        <v>171</v>
      </c>
      <c r="J21" s="507" t="e">
        <f aca="true" t="shared" si="5" ref="J21:O21">J16+J17-J19-J20</f>
        <v>#REF!</v>
      </c>
      <c r="K21" s="507" t="e">
        <f t="shared" si="5"/>
        <v>#REF!</v>
      </c>
      <c r="L21" s="507" t="e">
        <f t="shared" si="5"/>
        <v>#REF!</v>
      </c>
      <c r="M21" s="508">
        <f t="shared" si="5"/>
        <v>0</v>
      </c>
      <c r="N21" s="508">
        <f t="shared" si="5"/>
        <v>0</v>
      </c>
      <c r="O21" s="508">
        <f t="shared" si="5"/>
        <v>0</v>
      </c>
      <c r="P21" s="70" t="e">
        <f>K21/J21*100</f>
        <v>#REF!</v>
      </c>
      <c r="Q21" s="70">
        <v>0</v>
      </c>
      <c r="R21" s="70" t="e">
        <f>M21/L21*100</f>
        <v>#REF!</v>
      </c>
      <c r="S21" s="493">
        <v>0</v>
      </c>
      <c r="T21" s="494">
        <v>0</v>
      </c>
    </row>
    <row r="22" spans="1:20" s="1" customFormat="1" ht="12.75">
      <c r="A22" s="517"/>
      <c r="B22" s="518"/>
      <c r="C22" s="518"/>
      <c r="D22" s="518"/>
      <c r="E22" s="518"/>
      <c r="F22" s="518"/>
      <c r="G22" s="518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18"/>
      <c r="T22" s="42"/>
    </row>
    <row r="23" spans="1:20" s="120" customFormat="1" ht="12.75">
      <c r="A23" s="523"/>
      <c r="B23" s="524"/>
      <c r="C23" s="524"/>
      <c r="D23" s="524"/>
      <c r="E23" s="524"/>
      <c r="F23" s="524"/>
      <c r="G23" s="524"/>
      <c r="H23" s="144" t="s">
        <v>5</v>
      </c>
      <c r="I23" s="139"/>
      <c r="J23" s="145"/>
      <c r="K23" s="145"/>
      <c r="L23" s="145"/>
      <c r="M23" s="145"/>
      <c r="N23" s="145"/>
      <c r="O23" s="145"/>
      <c r="P23" s="146"/>
      <c r="Q23" s="147"/>
      <c r="R23" s="147"/>
      <c r="S23" s="145"/>
      <c r="T23" s="148"/>
    </row>
    <row r="24" spans="1:20" s="1" customFormat="1" ht="12.75">
      <c r="A24" s="517"/>
      <c r="B24" s="518"/>
      <c r="C24" s="518"/>
      <c r="D24" s="518"/>
      <c r="E24" s="518"/>
      <c r="F24" s="518"/>
      <c r="G24" s="518"/>
      <c r="H24" s="31">
        <v>8</v>
      </c>
      <c r="I24" s="8" t="s">
        <v>6</v>
      </c>
      <c r="J24" s="16">
        <f aca="true" t="shared" si="6" ref="J24:O24">SUM(J192)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6">
        <v>0</v>
      </c>
      <c r="Q24" s="448">
        <v>0</v>
      </c>
      <c r="R24" s="448">
        <v>0</v>
      </c>
      <c r="S24" s="60">
        <v>0</v>
      </c>
      <c r="T24" s="78">
        <v>0</v>
      </c>
    </row>
    <row r="25" spans="1:20" s="1" customFormat="1" ht="12.75">
      <c r="A25" s="517"/>
      <c r="B25" s="518"/>
      <c r="C25" s="518"/>
      <c r="D25" s="518"/>
      <c r="E25" s="518"/>
      <c r="F25" s="518"/>
      <c r="G25" s="518"/>
      <c r="H25" s="31">
        <v>5</v>
      </c>
      <c r="I25" s="8" t="s">
        <v>153</v>
      </c>
      <c r="J25" s="16">
        <f aca="true" t="shared" si="7" ref="J25:O25">SUM(J199)</f>
        <v>0</v>
      </c>
      <c r="K25" s="16">
        <f t="shared" si="7"/>
        <v>0</v>
      </c>
      <c r="L25" s="16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446">
        <v>0</v>
      </c>
      <c r="Q25" s="448">
        <v>0</v>
      </c>
      <c r="R25" s="448">
        <v>0</v>
      </c>
      <c r="S25" s="60">
        <v>0</v>
      </c>
      <c r="T25" s="78">
        <v>0</v>
      </c>
    </row>
    <row r="26" spans="1:20" s="1" customFormat="1" ht="12.75">
      <c r="A26" s="517"/>
      <c r="B26" s="518"/>
      <c r="C26" s="518"/>
      <c r="D26" s="518"/>
      <c r="E26" s="518"/>
      <c r="F26" s="518"/>
      <c r="G26" s="518"/>
      <c r="H26" s="31"/>
      <c r="I26" s="8" t="s">
        <v>7</v>
      </c>
      <c r="J26" s="16">
        <f aca="true" t="shared" si="8" ref="J26:O26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446">
        <v>0</v>
      </c>
      <c r="Q26" s="448">
        <v>0</v>
      </c>
      <c r="R26" s="448">
        <v>0</v>
      </c>
      <c r="S26" s="60">
        <v>0</v>
      </c>
      <c r="T26" s="78">
        <v>0</v>
      </c>
    </row>
    <row r="27" spans="1:20" s="1" customFormat="1" ht="12.75">
      <c r="A27" s="517"/>
      <c r="B27" s="518"/>
      <c r="C27" s="518"/>
      <c r="D27" s="518"/>
      <c r="E27" s="518"/>
      <c r="F27" s="518"/>
      <c r="G27" s="518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20" customFormat="1" ht="25.5" customHeight="1">
      <c r="A28" s="523"/>
      <c r="B28" s="524"/>
      <c r="C28" s="524"/>
      <c r="D28" s="524"/>
      <c r="E28" s="524"/>
      <c r="F28" s="524"/>
      <c r="G28" s="524"/>
      <c r="H28" s="713" t="s">
        <v>8</v>
      </c>
      <c r="I28" s="714"/>
      <c r="J28" s="145"/>
      <c r="K28" s="145"/>
      <c r="L28" s="145"/>
      <c r="M28" s="145"/>
      <c r="N28" s="145"/>
      <c r="O28" s="145"/>
      <c r="P28" s="146"/>
      <c r="Q28" s="147"/>
      <c r="R28" s="147"/>
      <c r="S28" s="145"/>
      <c r="T28" s="148"/>
    </row>
    <row r="29" spans="1:20" s="1" customFormat="1" ht="12.75">
      <c r="A29" s="517"/>
      <c r="B29" s="518"/>
      <c r="C29" s="518"/>
      <c r="D29" s="518"/>
      <c r="E29" s="518"/>
      <c r="F29" s="518"/>
      <c r="G29" s="518"/>
      <c r="H29" s="31">
        <v>9</v>
      </c>
      <c r="I29" s="56" t="s">
        <v>729</v>
      </c>
      <c r="J29" s="16">
        <f aca="true" t="shared" si="9" ref="J29:O29">SUM(J211)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6">
        <f>K29/J29*100</f>
        <v>0</v>
      </c>
      <c r="Q29" s="446">
        <v>0</v>
      </c>
      <c r="R29" s="446">
        <v>0</v>
      </c>
      <c r="S29" s="446">
        <v>0</v>
      </c>
      <c r="T29" s="78">
        <v>0</v>
      </c>
    </row>
    <row r="30" spans="1:20" s="1" customFormat="1" ht="12.75">
      <c r="A30" s="517"/>
      <c r="B30" s="518"/>
      <c r="C30" s="518"/>
      <c r="D30" s="518"/>
      <c r="E30" s="518"/>
      <c r="F30" s="518"/>
      <c r="G30" s="518"/>
      <c r="H30" s="31"/>
      <c r="I30" s="702" t="s">
        <v>728</v>
      </c>
      <c r="J30" s="18"/>
      <c r="K30" s="8"/>
      <c r="L30" s="18"/>
      <c r="M30" s="449"/>
      <c r="N30" s="449"/>
      <c r="O30" s="449"/>
      <c r="P30" s="446"/>
      <c r="Q30" s="450"/>
      <c r="R30" s="450"/>
      <c r="S30" s="449"/>
      <c r="T30" s="451"/>
    </row>
    <row r="31" spans="1:20" s="120" customFormat="1" ht="27" customHeight="1" thickBot="1">
      <c r="A31" s="525"/>
      <c r="B31" s="526"/>
      <c r="C31" s="526"/>
      <c r="D31" s="526"/>
      <c r="E31" s="526"/>
      <c r="F31" s="526"/>
      <c r="G31" s="526"/>
      <c r="H31" s="711" t="s">
        <v>10</v>
      </c>
      <c r="I31" s="712"/>
      <c r="J31" s="140" t="e">
        <f>J21+J26+J29</f>
        <v>#REF!</v>
      </c>
      <c r="K31" s="140" t="e">
        <f>K21+K26+K29</f>
        <v>#REF!</v>
      </c>
      <c r="L31" s="140" t="e">
        <f>L21+L26+L29</f>
        <v>#REF!</v>
      </c>
      <c r="M31" s="454">
        <f>M21+M26+M30</f>
        <v>0</v>
      </c>
      <c r="N31" s="454">
        <f>N21+N26+N30</f>
        <v>0</v>
      </c>
      <c r="O31" s="454">
        <f>O21+O26+O30</f>
        <v>0</v>
      </c>
      <c r="P31" s="452"/>
      <c r="Q31" s="452"/>
      <c r="R31" s="452"/>
      <c r="S31" s="452"/>
      <c r="T31" s="453"/>
    </row>
    <row r="32" spans="1:20" s="1" customFormat="1" ht="12.75">
      <c r="A32" s="527"/>
      <c r="B32" s="527"/>
      <c r="C32" s="527"/>
      <c r="D32" s="527"/>
      <c r="E32" s="527"/>
      <c r="F32" s="527"/>
      <c r="G32" s="527"/>
      <c r="H32" s="63"/>
      <c r="I32" s="64"/>
      <c r="J32" s="65"/>
      <c r="K32" s="65"/>
      <c r="L32" s="65"/>
      <c r="M32" s="65"/>
      <c r="N32" s="65"/>
      <c r="O32" s="65"/>
      <c r="P32" s="66"/>
      <c r="Q32" s="67"/>
      <c r="R32" s="67"/>
      <c r="S32" s="67"/>
      <c r="T32" s="67"/>
    </row>
    <row r="33" spans="1:20" ht="13.5" thickBot="1">
      <c r="A33" s="527"/>
      <c r="B33" s="527"/>
      <c r="C33" s="527"/>
      <c r="D33" s="527"/>
      <c r="E33" s="527"/>
      <c r="F33" s="527"/>
      <c r="G33" s="52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8"/>
      <c r="B34" s="529"/>
      <c r="C34" s="529"/>
      <c r="D34" s="529"/>
      <c r="E34" s="529"/>
      <c r="F34" s="529"/>
      <c r="G34" s="529"/>
      <c r="H34" s="43" t="s">
        <v>11</v>
      </c>
      <c r="I34" s="701" t="s">
        <v>12</v>
      </c>
      <c r="J34" s="89" t="s">
        <v>175</v>
      </c>
      <c r="K34" s="89" t="s">
        <v>176</v>
      </c>
      <c r="L34" s="89" t="s">
        <v>177</v>
      </c>
      <c r="M34" s="329" t="s">
        <v>396</v>
      </c>
      <c r="N34" s="329" t="s">
        <v>548</v>
      </c>
      <c r="O34" s="329" t="s">
        <v>725</v>
      </c>
      <c r="P34" s="311" t="s">
        <v>172</v>
      </c>
      <c r="Q34" s="312" t="s">
        <v>173</v>
      </c>
      <c r="R34" s="311" t="s">
        <v>174</v>
      </c>
      <c r="S34" s="312" t="s">
        <v>172</v>
      </c>
      <c r="T34" s="313" t="s">
        <v>173</v>
      </c>
    </row>
    <row r="35" spans="1:20" s="325" customFormat="1" ht="10.5" thickBot="1">
      <c r="A35" s="530"/>
      <c r="B35" s="531"/>
      <c r="C35" s="531"/>
      <c r="D35" s="531"/>
      <c r="E35" s="531"/>
      <c r="F35" s="531"/>
      <c r="G35" s="531"/>
      <c r="H35" s="318"/>
      <c r="I35" s="319"/>
      <c r="J35" s="320">
        <v>1</v>
      </c>
      <c r="K35" s="320">
        <v>2</v>
      </c>
      <c r="L35" s="320">
        <v>3</v>
      </c>
      <c r="M35" s="320">
        <v>1</v>
      </c>
      <c r="N35" s="320">
        <v>2</v>
      </c>
      <c r="O35" s="320">
        <v>3</v>
      </c>
      <c r="P35" s="321">
        <v>7</v>
      </c>
      <c r="Q35" s="322">
        <v>8</v>
      </c>
      <c r="R35" s="322">
        <v>9</v>
      </c>
      <c r="S35" s="323">
        <v>4</v>
      </c>
      <c r="T35" s="324">
        <v>5</v>
      </c>
    </row>
    <row r="36" spans="1:20" s="5" customFormat="1" ht="13.5" thickBot="1">
      <c r="A36" s="532"/>
      <c r="B36" s="533"/>
      <c r="C36" s="533"/>
      <c r="D36" s="533"/>
      <c r="E36" s="533"/>
      <c r="F36" s="533"/>
      <c r="G36" s="533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7" customFormat="1" ht="13.5" thickBot="1">
      <c r="A37" s="534"/>
      <c r="B37" s="535"/>
      <c r="C37" s="535"/>
      <c r="D37" s="535"/>
      <c r="E37" s="535"/>
      <c r="F37" s="535"/>
      <c r="G37" s="535"/>
      <c r="H37" s="90">
        <v>6</v>
      </c>
      <c r="I37" s="91" t="s">
        <v>1</v>
      </c>
      <c r="J37" s="92" t="e">
        <f>SUM(J38+J53+J63+J74+#REF!+J87)</f>
        <v>#REF!</v>
      </c>
      <c r="K37" s="92" t="e">
        <f>SUM(K38+K53+K63+K74+#REF!)</f>
        <v>#REF!</v>
      </c>
      <c r="L37" s="92" t="e">
        <f>SUM(L38+L53+L63+L74+#REF!)</f>
        <v>#REF!</v>
      </c>
      <c r="M37" s="92">
        <f>SUM(M38+M53+M63+M74+M87)</f>
        <v>15826000</v>
      </c>
      <c r="N37" s="92">
        <f>SUM(N38+N53+N63+N74+N87)</f>
        <v>8103000</v>
      </c>
      <c r="O37" s="92">
        <f>SUM(O38+O53+O63+O74+O87)</f>
        <v>6705000</v>
      </c>
      <c r="P37" s="93" t="e">
        <f>K37/J37*100</f>
        <v>#REF!</v>
      </c>
      <c r="Q37" s="94" t="e">
        <f>L37/K37*100</f>
        <v>#REF!</v>
      </c>
      <c r="R37" s="94" t="e">
        <f>M37/L37*100</f>
        <v>#REF!</v>
      </c>
      <c r="S37" s="95">
        <f>N37/M37*100</f>
        <v>51.20055604701125</v>
      </c>
      <c r="T37" s="96">
        <f>O37/N37*100</f>
        <v>82.74713069233617</v>
      </c>
    </row>
    <row r="38" spans="1:20" s="128" customFormat="1" ht="12.75">
      <c r="A38" s="536"/>
      <c r="B38" s="537"/>
      <c r="C38" s="537"/>
      <c r="D38" s="537"/>
      <c r="E38" s="537"/>
      <c r="F38" s="537"/>
      <c r="G38" s="537"/>
      <c r="H38" s="121">
        <v>61</v>
      </c>
      <c r="I38" s="122" t="s">
        <v>13</v>
      </c>
      <c r="J38" s="123" t="e">
        <f>SUM(J39+#REF!+J47+J50+#REF!)</f>
        <v>#REF!</v>
      </c>
      <c r="K38" s="123" t="e">
        <f>SUM(K39+#REF!+K47+K50+#REF!)</f>
        <v>#REF!</v>
      </c>
      <c r="L38" s="123" t="e">
        <f>SUM(L39+#REF!+L47+L50+#REF!)</f>
        <v>#REF!</v>
      </c>
      <c r="M38" s="123">
        <f aca="true" t="shared" si="10" ref="M38:R38">SUM(M39+M47+M50)</f>
        <v>4582200</v>
      </c>
      <c r="N38" s="123">
        <f t="shared" si="10"/>
        <v>3182000</v>
      </c>
      <c r="O38" s="123">
        <f t="shared" si="10"/>
        <v>2254000</v>
      </c>
      <c r="P38" s="123" t="e">
        <f t="shared" si="10"/>
        <v>#REF!</v>
      </c>
      <c r="Q38" s="123" t="e">
        <f t="shared" si="10"/>
        <v>#REF!</v>
      </c>
      <c r="R38" s="123" t="e">
        <f t="shared" si="10"/>
        <v>#REF!</v>
      </c>
      <c r="S38" s="126">
        <f aca="true" t="shared" si="11" ref="R38:S80">N38/M38*100</f>
        <v>69.44262581292828</v>
      </c>
      <c r="T38" s="127">
        <f>O38/N38*100</f>
        <v>70.83595223130106</v>
      </c>
    </row>
    <row r="39" spans="1:20" s="462" customFormat="1" ht="12.75">
      <c r="A39" s="538" t="s">
        <v>381</v>
      </c>
      <c r="B39" s="539"/>
      <c r="C39" s="539"/>
      <c r="D39" s="539"/>
      <c r="E39" s="539"/>
      <c r="F39" s="539"/>
      <c r="G39" s="539"/>
      <c r="H39" s="455">
        <v>611</v>
      </c>
      <c r="I39" s="456" t="s">
        <v>14</v>
      </c>
      <c r="J39" s="457">
        <f aca="true" t="shared" si="12" ref="J39:O39">SUM(J40:J46)</f>
        <v>2154483</v>
      </c>
      <c r="K39" s="457">
        <f t="shared" si="12"/>
        <v>1910000</v>
      </c>
      <c r="L39" s="457">
        <f t="shared" si="12"/>
        <v>2210000</v>
      </c>
      <c r="M39" s="457">
        <f>SUM(M40:M46)</f>
        <v>4416200</v>
      </c>
      <c r="N39" s="457">
        <f t="shared" si="12"/>
        <v>3041000</v>
      </c>
      <c r="O39" s="457">
        <f t="shared" si="12"/>
        <v>2063000</v>
      </c>
      <c r="P39" s="458">
        <f aca="true" t="shared" si="13" ref="P39:P55">K39/J39*100</f>
        <v>88.65235882576006</v>
      </c>
      <c r="Q39" s="459">
        <f aca="true" t="shared" si="14" ref="Q39:Q56">L39/K39*100</f>
        <v>115.70680628272252</v>
      </c>
      <c r="R39" s="459">
        <f t="shared" si="11"/>
        <v>199.82805429864254</v>
      </c>
      <c r="S39" s="460">
        <f t="shared" si="11"/>
        <v>68.86010597346134</v>
      </c>
      <c r="T39" s="461">
        <f>O39/N39*100</f>
        <v>67.83952647155542</v>
      </c>
    </row>
    <row r="40" spans="1:20" s="466" customFormat="1" ht="12.75">
      <c r="A40" s="538"/>
      <c r="B40" s="539"/>
      <c r="C40" s="539"/>
      <c r="D40" s="539"/>
      <c r="E40" s="539"/>
      <c r="F40" s="539"/>
      <c r="G40" s="539"/>
      <c r="H40" s="463">
        <v>6111</v>
      </c>
      <c r="I40" s="464" t="s">
        <v>15</v>
      </c>
      <c r="J40" s="465">
        <v>1821860</v>
      </c>
      <c r="K40" s="465">
        <v>1700000</v>
      </c>
      <c r="L40" s="465">
        <v>2000000</v>
      </c>
      <c r="M40" s="465">
        <f>4245000+55000</f>
        <v>4300000</v>
      </c>
      <c r="N40" s="465">
        <v>2970000</v>
      </c>
      <c r="O40" s="465">
        <v>1980000</v>
      </c>
      <c r="P40" s="458">
        <f t="shared" si="13"/>
        <v>93.31123137892044</v>
      </c>
      <c r="Q40" s="459">
        <f t="shared" si="14"/>
        <v>117.64705882352942</v>
      </c>
      <c r="R40" s="459">
        <f t="shared" si="11"/>
        <v>215</v>
      </c>
      <c r="S40" s="460">
        <f t="shared" si="11"/>
        <v>69.06976744186046</v>
      </c>
      <c r="T40" s="461"/>
    </row>
    <row r="41" spans="1:20" s="472" customFormat="1" ht="12.75">
      <c r="A41" s="540"/>
      <c r="B41" s="541"/>
      <c r="C41" s="541"/>
      <c r="D41" s="541"/>
      <c r="E41" s="541"/>
      <c r="F41" s="541"/>
      <c r="G41" s="541"/>
      <c r="H41" s="463">
        <v>6112</v>
      </c>
      <c r="I41" s="464" t="s">
        <v>16</v>
      </c>
      <c r="J41" s="467">
        <v>175805</v>
      </c>
      <c r="K41" s="467">
        <v>100000</v>
      </c>
      <c r="L41" s="467">
        <v>100000</v>
      </c>
      <c r="M41" s="467">
        <f>150000+15000</f>
        <v>165000</v>
      </c>
      <c r="N41" s="467">
        <v>150000</v>
      </c>
      <c r="O41" s="467">
        <v>150000</v>
      </c>
      <c r="P41" s="468">
        <f t="shared" si="13"/>
        <v>56.88120360626831</v>
      </c>
      <c r="Q41" s="469">
        <f t="shared" si="14"/>
        <v>100</v>
      </c>
      <c r="R41" s="469">
        <f t="shared" si="11"/>
        <v>165</v>
      </c>
      <c r="S41" s="470">
        <f t="shared" si="11"/>
        <v>90.9090909090909</v>
      </c>
      <c r="T41" s="471"/>
    </row>
    <row r="42" spans="1:20" s="466" customFormat="1" ht="12.75">
      <c r="A42" s="538"/>
      <c r="B42" s="539"/>
      <c r="C42" s="539"/>
      <c r="D42" s="539"/>
      <c r="E42" s="539"/>
      <c r="F42" s="539"/>
      <c r="G42" s="539"/>
      <c r="H42" s="463">
        <v>6113</v>
      </c>
      <c r="I42" s="464" t="s">
        <v>354</v>
      </c>
      <c r="J42" s="465">
        <v>30942</v>
      </c>
      <c r="K42" s="465">
        <v>20000</v>
      </c>
      <c r="L42" s="465">
        <v>20000</v>
      </c>
      <c r="M42" s="465">
        <v>40000</v>
      </c>
      <c r="N42" s="465">
        <v>30000</v>
      </c>
      <c r="O42" s="465">
        <v>30000</v>
      </c>
      <c r="P42" s="458">
        <f t="shared" si="13"/>
        <v>64.6370628918622</v>
      </c>
      <c r="Q42" s="459">
        <f t="shared" si="14"/>
        <v>100</v>
      </c>
      <c r="R42" s="459">
        <f t="shared" si="11"/>
        <v>200</v>
      </c>
      <c r="S42" s="460">
        <f t="shared" si="11"/>
        <v>75</v>
      </c>
      <c r="T42" s="461"/>
    </row>
    <row r="43" spans="1:20" s="466" customFormat="1" ht="12.75">
      <c r="A43" s="538"/>
      <c r="B43" s="539"/>
      <c r="C43" s="539"/>
      <c r="D43" s="539"/>
      <c r="E43" s="539"/>
      <c r="F43" s="539"/>
      <c r="G43" s="539"/>
      <c r="H43" s="463">
        <v>6114</v>
      </c>
      <c r="I43" s="473" t="s">
        <v>114</v>
      </c>
      <c r="J43" s="465">
        <v>64474</v>
      </c>
      <c r="K43" s="465">
        <v>30000</v>
      </c>
      <c r="L43" s="465">
        <v>30000</v>
      </c>
      <c r="M43" s="465">
        <v>40000</v>
      </c>
      <c r="N43" s="465">
        <v>30000</v>
      </c>
      <c r="O43" s="465">
        <v>30000</v>
      </c>
      <c r="P43" s="458">
        <f t="shared" si="13"/>
        <v>46.530384340974656</v>
      </c>
      <c r="Q43" s="459">
        <f t="shared" si="14"/>
        <v>100</v>
      </c>
      <c r="R43" s="459">
        <f t="shared" si="11"/>
        <v>133.33333333333331</v>
      </c>
      <c r="S43" s="460">
        <f t="shared" si="11"/>
        <v>75</v>
      </c>
      <c r="T43" s="461"/>
    </row>
    <row r="44" spans="1:20" s="466" customFormat="1" ht="12.75">
      <c r="A44" s="538"/>
      <c r="B44" s="539"/>
      <c r="C44" s="539"/>
      <c r="D44" s="539"/>
      <c r="E44" s="539"/>
      <c r="F44" s="539"/>
      <c r="G44" s="539"/>
      <c r="H44" s="463">
        <v>6115</v>
      </c>
      <c r="I44" s="473" t="s">
        <v>17</v>
      </c>
      <c r="J44" s="465">
        <v>61402</v>
      </c>
      <c r="K44" s="465">
        <v>50000</v>
      </c>
      <c r="L44" s="465">
        <v>50000</v>
      </c>
      <c r="M44" s="465">
        <v>0</v>
      </c>
      <c r="N44" s="465">
        <v>0</v>
      </c>
      <c r="O44" s="465">
        <v>0</v>
      </c>
      <c r="P44" s="458">
        <f t="shared" si="13"/>
        <v>81.43057229406209</v>
      </c>
      <c r="Q44" s="459">
        <f t="shared" si="14"/>
        <v>100</v>
      </c>
      <c r="R44" s="459">
        <f t="shared" si="11"/>
        <v>0</v>
      </c>
      <c r="S44" s="460">
        <v>0</v>
      </c>
      <c r="T44" s="461"/>
    </row>
    <row r="45" spans="1:20" s="466" customFormat="1" ht="12.75">
      <c r="A45" s="538"/>
      <c r="B45" s="539"/>
      <c r="C45" s="539"/>
      <c r="D45" s="539"/>
      <c r="E45" s="539"/>
      <c r="F45" s="539"/>
      <c r="G45" s="539"/>
      <c r="H45" s="463">
        <v>6116</v>
      </c>
      <c r="I45" s="473" t="s">
        <v>123</v>
      </c>
      <c r="J45" s="465">
        <v>0</v>
      </c>
      <c r="K45" s="465">
        <v>10000</v>
      </c>
      <c r="L45" s="465">
        <v>10000</v>
      </c>
      <c r="M45" s="465">
        <v>1200</v>
      </c>
      <c r="N45" s="465">
        <v>1000</v>
      </c>
      <c r="O45" s="465">
        <v>1000</v>
      </c>
      <c r="P45" s="458">
        <v>0</v>
      </c>
      <c r="Q45" s="459">
        <f t="shared" si="14"/>
        <v>100</v>
      </c>
      <c r="R45" s="459">
        <f t="shared" si="11"/>
        <v>12</v>
      </c>
      <c r="S45" s="460">
        <f t="shared" si="11"/>
        <v>83.33333333333334</v>
      </c>
      <c r="T45" s="461"/>
    </row>
    <row r="46" spans="1:20" s="466" customFormat="1" ht="12.75">
      <c r="A46" s="538"/>
      <c r="B46" s="539"/>
      <c r="C46" s="539"/>
      <c r="D46" s="539"/>
      <c r="E46" s="539"/>
      <c r="F46" s="539"/>
      <c r="G46" s="539"/>
      <c r="H46" s="463">
        <v>6117</v>
      </c>
      <c r="I46" s="464" t="s">
        <v>353</v>
      </c>
      <c r="J46" s="465">
        <v>0</v>
      </c>
      <c r="K46" s="465">
        <v>0</v>
      </c>
      <c r="L46" s="465">
        <v>0</v>
      </c>
      <c r="M46" s="465">
        <f>-150000+20000</f>
        <v>-130000</v>
      </c>
      <c r="N46" s="465">
        <v>-140000</v>
      </c>
      <c r="O46" s="465">
        <v>-128000</v>
      </c>
      <c r="P46" s="458">
        <v>0</v>
      </c>
      <c r="Q46" s="459">
        <v>0</v>
      </c>
      <c r="R46" s="459">
        <v>0</v>
      </c>
      <c r="S46" s="460">
        <v>0</v>
      </c>
      <c r="T46" s="461"/>
    </row>
    <row r="47" spans="1:20" s="462" customFormat="1" ht="12.75">
      <c r="A47" s="538" t="s">
        <v>381</v>
      </c>
      <c r="B47" s="539"/>
      <c r="C47" s="539"/>
      <c r="D47" s="539"/>
      <c r="E47" s="539"/>
      <c r="F47" s="539"/>
      <c r="G47" s="539"/>
      <c r="H47" s="455">
        <v>613</v>
      </c>
      <c r="I47" s="456" t="s">
        <v>18</v>
      </c>
      <c r="J47" s="457" t="e">
        <f>SUM(J48+J49)</f>
        <v>#REF!</v>
      </c>
      <c r="K47" s="457" t="e">
        <f>SUM(K48+K49)</f>
        <v>#REF!</v>
      </c>
      <c r="L47" s="457" t="e">
        <f>SUM(L48+L49)</f>
        <v>#REF!</v>
      </c>
      <c r="M47" s="457">
        <f>M48+M49</f>
        <v>130000</v>
      </c>
      <c r="N47" s="457">
        <v>110000</v>
      </c>
      <c r="O47" s="457">
        <v>160000</v>
      </c>
      <c r="P47" s="458" t="e">
        <f t="shared" si="13"/>
        <v>#REF!</v>
      </c>
      <c r="Q47" s="459" t="e">
        <f t="shared" si="14"/>
        <v>#REF!</v>
      </c>
      <c r="R47" s="459" t="e">
        <f t="shared" si="11"/>
        <v>#REF!</v>
      </c>
      <c r="S47" s="460">
        <f t="shared" si="11"/>
        <v>84.61538461538461</v>
      </c>
      <c r="T47" s="461">
        <f>O47/N47*100</f>
        <v>145.45454545454547</v>
      </c>
    </row>
    <row r="48" spans="1:20" s="466" customFormat="1" ht="12.75">
      <c r="A48" s="538"/>
      <c r="B48" s="539"/>
      <c r="C48" s="539"/>
      <c r="D48" s="539"/>
      <c r="E48" s="539"/>
      <c r="F48" s="539"/>
      <c r="G48" s="539"/>
      <c r="H48" s="480">
        <v>6131</v>
      </c>
      <c r="I48" s="86" t="s">
        <v>19</v>
      </c>
      <c r="J48" s="457" t="e">
        <f>SUM(#REF!)</f>
        <v>#REF!</v>
      </c>
      <c r="K48" s="457" t="e">
        <f>SUM(#REF!)</f>
        <v>#REF!</v>
      </c>
      <c r="L48" s="457" t="e">
        <f>SUM(#REF!)</f>
        <v>#REF!</v>
      </c>
      <c r="M48" s="481">
        <v>10000</v>
      </c>
      <c r="N48" s="481">
        <v>10000</v>
      </c>
      <c r="O48" s="481">
        <v>10000</v>
      </c>
      <c r="P48" s="458">
        <v>0</v>
      </c>
      <c r="Q48" s="459" t="e">
        <f t="shared" si="14"/>
        <v>#REF!</v>
      </c>
      <c r="R48" s="459" t="e">
        <f t="shared" si="11"/>
        <v>#REF!</v>
      </c>
      <c r="S48" s="460">
        <f t="shared" si="11"/>
        <v>100</v>
      </c>
      <c r="T48" s="461"/>
    </row>
    <row r="49" spans="1:20" s="479" customFormat="1" ht="12.75">
      <c r="A49" s="538"/>
      <c r="B49" s="539"/>
      <c r="C49" s="539"/>
      <c r="D49" s="539"/>
      <c r="E49" s="539"/>
      <c r="F49" s="539"/>
      <c r="G49" s="539"/>
      <c r="H49" s="480">
        <v>6134</v>
      </c>
      <c r="I49" s="86" t="s">
        <v>20</v>
      </c>
      <c r="J49" s="481" t="e">
        <f>SUM(#REF!)</f>
        <v>#REF!</v>
      </c>
      <c r="K49" s="481" t="e">
        <f>SUM(#REF!)</f>
        <v>#REF!</v>
      </c>
      <c r="L49" s="481" t="e">
        <f>SUM(#REF!)</f>
        <v>#REF!</v>
      </c>
      <c r="M49" s="481">
        <f>100000+20000</f>
        <v>120000</v>
      </c>
      <c r="N49" s="481">
        <v>100000</v>
      </c>
      <c r="O49" s="481">
        <v>150000</v>
      </c>
      <c r="P49" s="458" t="e">
        <f t="shared" si="13"/>
        <v>#REF!</v>
      </c>
      <c r="Q49" s="459" t="e">
        <f t="shared" si="14"/>
        <v>#REF!</v>
      </c>
      <c r="R49" s="459" t="e">
        <f t="shared" si="11"/>
        <v>#REF!</v>
      </c>
      <c r="S49" s="460">
        <f t="shared" si="11"/>
        <v>83.33333333333334</v>
      </c>
      <c r="T49" s="461"/>
    </row>
    <row r="50" spans="1:20" s="462" customFormat="1" ht="12.75">
      <c r="A50" s="538" t="s">
        <v>381</v>
      </c>
      <c r="B50" s="539"/>
      <c r="C50" s="539"/>
      <c r="D50" s="539"/>
      <c r="E50" s="539"/>
      <c r="F50" s="539"/>
      <c r="G50" s="539"/>
      <c r="H50" s="455">
        <v>614</v>
      </c>
      <c r="I50" s="456" t="s">
        <v>21</v>
      </c>
      <c r="J50" s="457" t="e">
        <f aca="true" t="shared" si="15" ref="J50:O50">SUM(J51+J52)</f>
        <v>#REF!</v>
      </c>
      <c r="K50" s="457" t="e">
        <f t="shared" si="15"/>
        <v>#REF!</v>
      </c>
      <c r="L50" s="457" t="e">
        <f t="shared" si="15"/>
        <v>#REF!</v>
      </c>
      <c r="M50" s="457">
        <f t="shared" si="15"/>
        <v>36000</v>
      </c>
      <c r="N50" s="457">
        <f t="shared" si="15"/>
        <v>31000</v>
      </c>
      <c r="O50" s="457">
        <f t="shared" si="15"/>
        <v>31000</v>
      </c>
      <c r="P50" s="458" t="e">
        <f t="shared" si="13"/>
        <v>#REF!</v>
      </c>
      <c r="Q50" s="459" t="e">
        <f t="shared" si="14"/>
        <v>#REF!</v>
      </c>
      <c r="R50" s="459" t="e">
        <f t="shared" si="11"/>
        <v>#REF!</v>
      </c>
      <c r="S50" s="460">
        <f t="shared" si="11"/>
        <v>86.11111111111111</v>
      </c>
      <c r="T50" s="461">
        <f>O50/N50*100</f>
        <v>100</v>
      </c>
    </row>
    <row r="51" spans="1:20" s="466" customFormat="1" ht="12.75">
      <c r="A51" s="538"/>
      <c r="B51" s="539"/>
      <c r="C51" s="539"/>
      <c r="D51" s="539"/>
      <c r="E51" s="539"/>
      <c r="F51" s="539"/>
      <c r="G51" s="539"/>
      <c r="H51" s="480">
        <v>6142</v>
      </c>
      <c r="I51" s="86" t="s">
        <v>22</v>
      </c>
      <c r="J51" s="481" t="e">
        <f>SUM(#REF!)</f>
        <v>#REF!</v>
      </c>
      <c r="K51" s="481" t="e">
        <f>SUM(#REF!)</f>
        <v>#REF!</v>
      </c>
      <c r="L51" s="481" t="e">
        <f>SUM(#REF!)</f>
        <v>#REF!</v>
      </c>
      <c r="M51" s="481">
        <v>35000</v>
      </c>
      <c r="N51" s="457">
        <v>30000</v>
      </c>
      <c r="O51" s="457">
        <v>30000</v>
      </c>
      <c r="P51" s="458" t="e">
        <f t="shared" si="13"/>
        <v>#REF!</v>
      </c>
      <c r="Q51" s="459" t="e">
        <f t="shared" si="14"/>
        <v>#REF!</v>
      </c>
      <c r="R51" s="459" t="e">
        <f t="shared" si="11"/>
        <v>#REF!</v>
      </c>
      <c r="S51" s="460">
        <f t="shared" si="11"/>
        <v>85.71428571428571</v>
      </c>
      <c r="T51" s="461"/>
    </row>
    <row r="52" spans="1:20" s="479" customFormat="1" ht="12.75">
      <c r="A52" s="538"/>
      <c r="B52" s="539"/>
      <c r="C52" s="539"/>
      <c r="D52" s="539"/>
      <c r="E52" s="539"/>
      <c r="F52" s="539"/>
      <c r="G52" s="539"/>
      <c r="H52" s="480">
        <v>6145</v>
      </c>
      <c r="I52" s="86" t="s">
        <v>23</v>
      </c>
      <c r="J52" s="481" t="e">
        <f>SUM(#REF!)</f>
        <v>#REF!</v>
      </c>
      <c r="K52" s="481" t="e">
        <f>SUM(#REF!)</f>
        <v>#REF!</v>
      </c>
      <c r="L52" s="481" t="e">
        <f>SUM(#REF!)</f>
        <v>#REF!</v>
      </c>
      <c r="M52" s="481">
        <v>1000</v>
      </c>
      <c r="N52" s="478">
        <v>1000</v>
      </c>
      <c r="O52" s="478">
        <v>1000</v>
      </c>
      <c r="P52" s="458" t="e">
        <f t="shared" si="13"/>
        <v>#REF!</v>
      </c>
      <c r="Q52" s="459" t="e">
        <f t="shared" si="14"/>
        <v>#REF!</v>
      </c>
      <c r="R52" s="459" t="e">
        <f t="shared" si="11"/>
        <v>#REF!</v>
      </c>
      <c r="S52" s="460">
        <f t="shared" si="11"/>
        <v>100</v>
      </c>
      <c r="T52" s="461"/>
    </row>
    <row r="53" spans="1:20" s="128" customFormat="1" ht="12.75">
      <c r="A53" s="544"/>
      <c r="B53" s="545"/>
      <c r="C53" s="545"/>
      <c r="D53" s="545"/>
      <c r="E53" s="545"/>
      <c r="F53" s="545"/>
      <c r="G53" s="545"/>
      <c r="H53" s="129">
        <v>63</v>
      </c>
      <c r="I53" s="130" t="s">
        <v>24</v>
      </c>
      <c r="J53" s="131" t="e">
        <f>SUM(J54+J57)</f>
        <v>#REF!</v>
      </c>
      <c r="K53" s="131" t="e">
        <f>SUM(K54+K57)</f>
        <v>#REF!</v>
      </c>
      <c r="L53" s="131" t="e">
        <f>SUM(L54+L57)</f>
        <v>#REF!</v>
      </c>
      <c r="M53" s="131">
        <f>SUM(M54+M57+M60)</f>
        <v>6798000</v>
      </c>
      <c r="N53" s="131">
        <f>SUM(N54+N57+N60)</f>
        <v>3067500</v>
      </c>
      <c r="O53" s="131">
        <f>SUM(O54+O57+O60)</f>
        <v>2625000</v>
      </c>
      <c r="P53" s="124" t="e">
        <f t="shared" si="13"/>
        <v>#REF!</v>
      </c>
      <c r="Q53" s="125" t="e">
        <f t="shared" si="14"/>
        <v>#REF!</v>
      </c>
      <c r="R53" s="125" t="e">
        <f t="shared" si="11"/>
        <v>#REF!</v>
      </c>
      <c r="S53" s="126">
        <f t="shared" si="11"/>
        <v>45.12356575463372</v>
      </c>
      <c r="T53" s="127">
        <f>O53/N53*100</f>
        <v>85.57457212713936</v>
      </c>
    </row>
    <row r="54" spans="1:20" s="462" customFormat="1" ht="12.75">
      <c r="A54" s="538"/>
      <c r="B54" s="539"/>
      <c r="C54" s="539"/>
      <c r="D54" s="539" t="s">
        <v>384</v>
      </c>
      <c r="E54" s="539"/>
      <c r="F54" s="539"/>
      <c r="G54" s="539"/>
      <c r="H54" s="455">
        <v>633</v>
      </c>
      <c r="I54" s="456" t="s">
        <v>25</v>
      </c>
      <c r="J54" s="457">
        <f aca="true" t="shared" si="16" ref="J54:R54">SUM(J55:J56)</f>
        <v>949030</v>
      </c>
      <c r="K54" s="457">
        <f t="shared" si="16"/>
        <v>800000</v>
      </c>
      <c r="L54" s="457">
        <f t="shared" si="16"/>
        <v>1280000</v>
      </c>
      <c r="M54" s="457">
        <f t="shared" si="16"/>
        <v>1700000</v>
      </c>
      <c r="N54" s="457">
        <f t="shared" si="16"/>
        <v>1460000</v>
      </c>
      <c r="O54" s="457">
        <f t="shared" si="16"/>
        <v>1510000</v>
      </c>
      <c r="P54" s="457">
        <f t="shared" si="16"/>
        <v>63.22244818393518</v>
      </c>
      <c r="Q54" s="457">
        <f t="shared" si="16"/>
        <v>246.66666666666666</v>
      </c>
      <c r="R54" s="457">
        <f t="shared" si="16"/>
        <v>2.5423728813559325</v>
      </c>
      <c r="S54" s="460">
        <f t="shared" si="11"/>
        <v>85.88235294117646</v>
      </c>
      <c r="T54" s="461">
        <f>O54/N54*100</f>
        <v>103.42465753424656</v>
      </c>
    </row>
    <row r="55" spans="1:20" s="466" customFormat="1" ht="12.75">
      <c r="A55" s="538"/>
      <c r="B55" s="539"/>
      <c r="C55" s="539"/>
      <c r="D55" s="539"/>
      <c r="E55" s="539"/>
      <c r="F55" s="539"/>
      <c r="G55" s="539"/>
      <c r="H55" s="463">
        <v>6331</v>
      </c>
      <c r="I55" s="473" t="s">
        <v>397</v>
      </c>
      <c r="J55" s="465">
        <v>949030</v>
      </c>
      <c r="K55" s="465">
        <v>600000</v>
      </c>
      <c r="L55" s="465">
        <v>1180000</v>
      </c>
      <c r="M55" s="465">
        <v>30000</v>
      </c>
      <c r="N55" s="465">
        <v>10000</v>
      </c>
      <c r="O55" s="465">
        <v>10000</v>
      </c>
      <c r="P55" s="458">
        <f t="shared" si="13"/>
        <v>63.22244818393518</v>
      </c>
      <c r="Q55" s="459">
        <f t="shared" si="14"/>
        <v>196.66666666666666</v>
      </c>
      <c r="R55" s="459">
        <f t="shared" si="11"/>
        <v>2.5423728813559325</v>
      </c>
      <c r="S55" s="460">
        <f t="shared" si="11"/>
        <v>33.33333333333333</v>
      </c>
      <c r="T55" s="461"/>
    </row>
    <row r="56" spans="1:20" s="466" customFormat="1" ht="12.75">
      <c r="A56" s="538"/>
      <c r="B56" s="539"/>
      <c r="C56" s="539"/>
      <c r="D56" s="539"/>
      <c r="E56" s="539"/>
      <c r="F56" s="539"/>
      <c r="G56" s="539"/>
      <c r="H56" s="463">
        <v>6332</v>
      </c>
      <c r="I56" s="473" t="s">
        <v>398</v>
      </c>
      <c r="J56" s="465">
        <v>0</v>
      </c>
      <c r="K56" s="465">
        <v>200000</v>
      </c>
      <c r="L56" s="465">
        <v>100000</v>
      </c>
      <c r="M56" s="465">
        <v>1670000</v>
      </c>
      <c r="N56" s="465">
        <v>1450000</v>
      </c>
      <c r="O56" s="465">
        <v>1500000</v>
      </c>
      <c r="P56" s="458">
        <v>0</v>
      </c>
      <c r="Q56" s="459">
        <f t="shared" si="14"/>
        <v>50</v>
      </c>
      <c r="R56" s="459">
        <v>0</v>
      </c>
      <c r="S56" s="460">
        <f t="shared" si="11"/>
        <v>86.82634730538922</v>
      </c>
      <c r="T56" s="461"/>
    </row>
    <row r="57" spans="1:20" s="462" customFormat="1" ht="12.75">
      <c r="A57" s="538"/>
      <c r="B57" s="539"/>
      <c r="C57" s="539"/>
      <c r="D57" s="539" t="s">
        <v>384</v>
      </c>
      <c r="E57" s="539"/>
      <c r="F57" s="539"/>
      <c r="G57" s="539"/>
      <c r="H57" s="455">
        <v>634</v>
      </c>
      <c r="I57" s="456" t="s">
        <v>388</v>
      </c>
      <c r="J57" s="457" t="e">
        <f>SUM(J58:J61)</f>
        <v>#REF!</v>
      </c>
      <c r="K57" s="457" t="e">
        <f>SUM(K58:K61)</f>
        <v>#REF!</v>
      </c>
      <c r="L57" s="457" t="e">
        <f>SUM(L58:L61)</f>
        <v>#REF!</v>
      </c>
      <c r="M57" s="457">
        <v>0</v>
      </c>
      <c r="N57" s="457">
        <v>0</v>
      </c>
      <c r="O57" s="457">
        <v>0</v>
      </c>
      <c r="P57" s="458">
        <v>0</v>
      </c>
      <c r="Q57" s="459" t="e">
        <f>L57/K57*100</f>
        <v>#REF!</v>
      </c>
      <c r="R57" s="459" t="e">
        <f>M57/L57*100</f>
        <v>#REF!</v>
      </c>
      <c r="S57" s="460">
        <v>0</v>
      </c>
      <c r="T57" s="461">
        <v>0</v>
      </c>
    </row>
    <row r="58" spans="1:20" ht="12.75">
      <c r="A58" s="517"/>
      <c r="B58" s="518"/>
      <c r="C58" s="518"/>
      <c r="D58" s="518"/>
      <c r="E58" s="518"/>
      <c r="F58" s="518"/>
      <c r="G58" s="518"/>
      <c r="H58" s="30">
        <v>6341</v>
      </c>
      <c r="I58" s="20" t="s">
        <v>391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70">
        <v>0</v>
      </c>
      <c r="Q58" s="71">
        <v>0</v>
      </c>
      <c r="R58" s="71">
        <v>0</v>
      </c>
      <c r="S58" s="72">
        <v>0</v>
      </c>
      <c r="T58" s="73"/>
    </row>
    <row r="59" spans="1:20" ht="12.75">
      <c r="A59" s="517"/>
      <c r="B59" s="518"/>
      <c r="C59" s="518"/>
      <c r="D59" s="518"/>
      <c r="E59" s="518"/>
      <c r="F59" s="518"/>
      <c r="G59" s="518"/>
      <c r="H59" s="30">
        <v>6342</v>
      </c>
      <c r="I59" s="69" t="s">
        <v>390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70">
        <v>0</v>
      </c>
      <c r="Q59" s="71">
        <v>0</v>
      </c>
      <c r="R59" s="71">
        <v>0</v>
      </c>
      <c r="S59" s="72">
        <v>0</v>
      </c>
      <c r="T59" s="73"/>
    </row>
    <row r="60" spans="1:20" s="462" customFormat="1" ht="21">
      <c r="A60" s="538"/>
      <c r="B60" s="539"/>
      <c r="C60" s="539"/>
      <c r="D60" s="539" t="s">
        <v>384</v>
      </c>
      <c r="E60" s="539"/>
      <c r="F60" s="539"/>
      <c r="G60" s="539"/>
      <c r="H60" s="455">
        <v>638</v>
      </c>
      <c r="I60" s="456" t="s">
        <v>389</v>
      </c>
      <c r="J60" s="457" t="e">
        <f>SUM(J61:J64)</f>
        <v>#REF!</v>
      </c>
      <c r="K60" s="457" t="e">
        <f>SUM(K61:K64)</f>
        <v>#REF!</v>
      </c>
      <c r="L60" s="457" t="e">
        <f>SUM(L61:L64)</f>
        <v>#REF!</v>
      </c>
      <c r="M60" s="457">
        <f>SUM(M61:M62)</f>
        <v>5098000</v>
      </c>
      <c r="N60" s="457">
        <f>SUM(N61:N62)</f>
        <v>1607500</v>
      </c>
      <c r="O60" s="457">
        <f>SUM(O61:O62)</f>
        <v>1115000</v>
      </c>
      <c r="P60" s="458">
        <v>0</v>
      </c>
      <c r="Q60" s="459" t="e">
        <f>L60/K60*100</f>
        <v>#REF!</v>
      </c>
      <c r="R60" s="459" t="e">
        <f>M60/L60*100</f>
        <v>#REF!</v>
      </c>
      <c r="S60" s="460">
        <f>N60/M60*100</f>
        <v>31.531973322871714</v>
      </c>
      <c r="T60" s="461">
        <f>O60/N60*100</f>
        <v>69.36236391912908</v>
      </c>
    </row>
    <row r="61" spans="1:20" ht="21">
      <c r="A61" s="517"/>
      <c r="B61" s="518"/>
      <c r="C61" s="518"/>
      <c r="D61" s="518"/>
      <c r="E61" s="518"/>
      <c r="F61" s="518"/>
      <c r="G61" s="518"/>
      <c r="H61" s="30">
        <v>6381</v>
      </c>
      <c r="I61" s="20" t="s">
        <v>392</v>
      </c>
      <c r="J61" s="21">
        <v>0</v>
      </c>
      <c r="K61" s="21">
        <v>0</v>
      </c>
      <c r="L61" s="21">
        <v>0</v>
      </c>
      <c r="M61" s="21">
        <v>0</v>
      </c>
      <c r="N61" s="21">
        <f>115500-8000</f>
        <v>107500</v>
      </c>
      <c r="O61" s="21">
        <v>115000</v>
      </c>
      <c r="P61" s="70">
        <v>0</v>
      </c>
      <c r="Q61" s="71">
        <v>0</v>
      </c>
      <c r="R61" s="71">
        <v>0</v>
      </c>
      <c r="S61" s="72">
        <v>0</v>
      </c>
      <c r="T61" s="73"/>
    </row>
    <row r="62" spans="1:20" ht="21">
      <c r="A62" s="517"/>
      <c r="B62" s="518"/>
      <c r="C62" s="518"/>
      <c r="D62" s="518"/>
      <c r="E62" s="518"/>
      <c r="F62" s="518"/>
      <c r="G62" s="518"/>
      <c r="H62" s="30">
        <v>6382</v>
      </c>
      <c r="I62" s="20" t="s">
        <v>399</v>
      </c>
      <c r="J62" s="21"/>
      <c r="K62" s="21"/>
      <c r="L62" s="21"/>
      <c r="M62" s="21">
        <f>4760000+338000</f>
        <v>5098000</v>
      </c>
      <c r="N62" s="21">
        <v>1500000</v>
      </c>
      <c r="O62" s="21">
        <v>1000000</v>
      </c>
      <c r="P62" s="70"/>
      <c r="Q62" s="71"/>
      <c r="R62" s="71"/>
      <c r="S62" s="72"/>
      <c r="T62" s="73"/>
    </row>
    <row r="63" spans="1:20" s="128" customFormat="1" ht="12.75">
      <c r="A63" s="544"/>
      <c r="B63" s="545"/>
      <c r="C63" s="545"/>
      <c r="D63" s="545"/>
      <c r="E63" s="545"/>
      <c r="F63" s="545"/>
      <c r="G63" s="545"/>
      <c r="H63" s="129">
        <v>64</v>
      </c>
      <c r="I63" s="130" t="s">
        <v>26</v>
      </c>
      <c r="J63" s="131" t="e">
        <f>SUM(J64+J67)</f>
        <v>#REF!</v>
      </c>
      <c r="K63" s="131" t="e">
        <f>SUM(K64,K67)</f>
        <v>#REF!</v>
      </c>
      <c r="L63" s="131" t="e">
        <f>SUM(L64+L67)</f>
        <v>#REF!</v>
      </c>
      <c r="M63" s="131">
        <f>SUM(M64+M67)</f>
        <v>786500</v>
      </c>
      <c r="N63" s="131">
        <f>SUM(N64+N67)</f>
        <v>581500</v>
      </c>
      <c r="O63" s="131">
        <f>SUM(O64+O67)</f>
        <v>576000</v>
      </c>
      <c r="P63" s="124" t="e">
        <f aca="true" t="shared" si="17" ref="P63:P79">K63/J63*100</f>
        <v>#REF!</v>
      </c>
      <c r="Q63" s="125" t="e">
        <f>L63/K63*100</f>
        <v>#REF!</v>
      </c>
      <c r="R63" s="125" t="e">
        <f t="shared" si="11"/>
        <v>#REF!</v>
      </c>
      <c r="S63" s="126">
        <f t="shared" si="11"/>
        <v>73.93515575333757</v>
      </c>
      <c r="T63" s="127">
        <f>O63/N63*100</f>
        <v>99.05417024935511</v>
      </c>
    </row>
    <row r="64" spans="1:20" s="462" customFormat="1" ht="12.75">
      <c r="A64" s="538" t="s">
        <v>381</v>
      </c>
      <c r="B64" s="539"/>
      <c r="C64" s="539"/>
      <c r="D64" s="539"/>
      <c r="E64" s="539"/>
      <c r="F64" s="539"/>
      <c r="G64" s="539"/>
      <c r="H64" s="455">
        <v>641</v>
      </c>
      <c r="I64" s="456" t="s">
        <v>27</v>
      </c>
      <c r="J64" s="457">
        <f>SUM(J65:J66)</f>
        <v>2317</v>
      </c>
      <c r="K64" s="457">
        <f>SUM(K65:K66)</f>
        <v>6000</v>
      </c>
      <c r="L64" s="457">
        <f>SUM(L65:L66)</f>
        <v>6000</v>
      </c>
      <c r="M64" s="457">
        <f>SUM(M65:M66)</f>
        <v>21000</v>
      </c>
      <c r="N64" s="457">
        <v>11000</v>
      </c>
      <c r="O64" s="457">
        <v>11000</v>
      </c>
      <c r="P64" s="458">
        <f t="shared" si="17"/>
        <v>258.95554596460937</v>
      </c>
      <c r="Q64" s="459">
        <f>L64/K64*100</f>
        <v>100</v>
      </c>
      <c r="R64" s="459">
        <f t="shared" si="11"/>
        <v>350</v>
      </c>
      <c r="S64" s="460">
        <f t="shared" si="11"/>
        <v>52.38095238095239</v>
      </c>
      <c r="T64" s="461">
        <f>O64/N64*100</f>
        <v>100</v>
      </c>
    </row>
    <row r="65" spans="1:20" s="466" customFormat="1" ht="12.75">
      <c r="A65" s="538"/>
      <c r="B65" s="539"/>
      <c r="C65" s="539"/>
      <c r="D65" s="539"/>
      <c r="E65" s="539"/>
      <c r="F65" s="539"/>
      <c r="G65" s="539"/>
      <c r="H65" s="463">
        <v>64132</v>
      </c>
      <c r="I65" s="464" t="s">
        <v>154</v>
      </c>
      <c r="J65" s="465">
        <v>2317</v>
      </c>
      <c r="K65" s="465">
        <v>5000</v>
      </c>
      <c r="L65" s="465">
        <v>5000</v>
      </c>
      <c r="M65" s="465">
        <v>1000</v>
      </c>
      <c r="N65" s="465">
        <v>1000</v>
      </c>
      <c r="O65" s="465">
        <v>1000</v>
      </c>
      <c r="P65" s="458">
        <f t="shared" si="17"/>
        <v>215.79628830384115</v>
      </c>
      <c r="Q65" s="459">
        <f>L65/K65*100</f>
        <v>100</v>
      </c>
      <c r="R65" s="459">
        <f t="shared" si="11"/>
        <v>20</v>
      </c>
      <c r="S65" s="460">
        <f t="shared" si="11"/>
        <v>100</v>
      </c>
      <c r="T65" s="461"/>
    </row>
    <row r="66" spans="1:20" s="466" customFormat="1" ht="12.75">
      <c r="A66" s="538"/>
      <c r="B66" s="539"/>
      <c r="C66" s="539"/>
      <c r="D66" s="539"/>
      <c r="E66" s="539"/>
      <c r="F66" s="539"/>
      <c r="G66" s="539"/>
      <c r="H66" s="463">
        <v>64143</v>
      </c>
      <c r="I66" s="473" t="s">
        <v>28</v>
      </c>
      <c r="J66" s="465">
        <v>0</v>
      </c>
      <c r="K66" s="465">
        <v>1000</v>
      </c>
      <c r="L66" s="465">
        <v>1000</v>
      </c>
      <c r="M66" s="465">
        <v>20000</v>
      </c>
      <c r="N66" s="465">
        <v>10000</v>
      </c>
      <c r="O66" s="465">
        <v>10000</v>
      </c>
      <c r="P66" s="458">
        <v>0</v>
      </c>
      <c r="Q66" s="459">
        <v>0</v>
      </c>
      <c r="R66" s="459">
        <v>0</v>
      </c>
      <c r="S66" s="460">
        <f t="shared" si="11"/>
        <v>50</v>
      </c>
      <c r="T66" s="461"/>
    </row>
    <row r="67" spans="1:20" s="462" customFormat="1" ht="12.75">
      <c r="A67" s="538"/>
      <c r="B67" s="539"/>
      <c r="C67" s="539"/>
      <c r="D67" s="539"/>
      <c r="E67" s="539"/>
      <c r="F67" s="539" t="s">
        <v>386</v>
      </c>
      <c r="G67" s="539"/>
      <c r="H67" s="455">
        <v>642</v>
      </c>
      <c r="I67" s="456" t="s">
        <v>29</v>
      </c>
      <c r="J67" s="457" t="e">
        <f>SUM(J68,#REF!,J72,#REF!,J73)</f>
        <v>#REF!</v>
      </c>
      <c r="K67" s="457" t="e">
        <f>SUM(K68,#REF!,K72,#REF!,K73)</f>
        <v>#REF!</v>
      </c>
      <c r="L67" s="457" t="e">
        <f>SUM(L68,#REF!,L72,#REF!,L73)</f>
        <v>#REF!</v>
      </c>
      <c r="M67" s="457">
        <f>SUM(M68:M73)</f>
        <v>765500</v>
      </c>
      <c r="N67" s="457">
        <f>SUM(N68:N73)</f>
        <v>570500</v>
      </c>
      <c r="O67" s="457">
        <f>SUM(O68:O73)</f>
        <v>565000</v>
      </c>
      <c r="P67" s="458" t="e">
        <f t="shared" si="17"/>
        <v>#REF!</v>
      </c>
      <c r="Q67" s="459" t="e">
        <f aca="true" t="shared" si="18" ref="Q67:Q72">L67/K67*100</f>
        <v>#REF!</v>
      </c>
      <c r="R67" s="459" t="e">
        <f t="shared" si="11"/>
        <v>#REF!</v>
      </c>
      <c r="S67" s="460">
        <f t="shared" si="11"/>
        <v>74.52645329849771</v>
      </c>
      <c r="T67" s="461">
        <f>O67/N67*100</f>
        <v>99.03593339176162</v>
      </c>
    </row>
    <row r="68" spans="1:20" s="34" customFormat="1" ht="12.75">
      <c r="A68" s="550"/>
      <c r="B68" s="551"/>
      <c r="C68" s="551"/>
      <c r="D68" s="551"/>
      <c r="E68" s="551"/>
      <c r="F68" s="551"/>
      <c r="G68" s="551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f>25000+10000</f>
        <v>35000</v>
      </c>
      <c r="N68" s="35">
        <v>25000</v>
      </c>
      <c r="O68" s="35">
        <v>25000</v>
      </c>
      <c r="P68" s="552">
        <f t="shared" si="17"/>
        <v>58.699225170227756</v>
      </c>
      <c r="Q68" s="553">
        <f t="shared" si="18"/>
        <v>100</v>
      </c>
      <c r="R68" s="553">
        <f t="shared" si="11"/>
        <v>87.5</v>
      </c>
      <c r="S68" s="554">
        <f t="shared" si="11"/>
        <v>71.42857142857143</v>
      </c>
      <c r="T68" s="555"/>
    </row>
    <row r="69" spans="1:20" ht="12.75">
      <c r="A69" s="521"/>
      <c r="B69" s="522"/>
      <c r="C69" s="522"/>
      <c r="D69" s="522"/>
      <c r="E69" s="522"/>
      <c r="F69" s="522"/>
      <c r="G69" s="522"/>
      <c r="H69" s="52">
        <v>64222</v>
      </c>
      <c r="I69" s="53" t="s">
        <v>155</v>
      </c>
      <c r="J69" s="22">
        <v>78532</v>
      </c>
      <c r="K69" s="22">
        <v>200000</v>
      </c>
      <c r="L69" s="22">
        <v>100000</v>
      </c>
      <c r="M69" s="22">
        <v>530000</v>
      </c>
      <c r="N69" s="22">
        <v>400000</v>
      </c>
      <c r="O69" s="22">
        <v>400000</v>
      </c>
      <c r="P69" s="70">
        <f t="shared" si="17"/>
        <v>254.67325421484236</v>
      </c>
      <c r="Q69" s="71">
        <f t="shared" si="18"/>
        <v>50</v>
      </c>
      <c r="R69" s="71">
        <f t="shared" si="11"/>
        <v>530</v>
      </c>
      <c r="S69" s="72">
        <f t="shared" si="11"/>
        <v>75.47169811320755</v>
      </c>
      <c r="T69" s="73"/>
    </row>
    <row r="70" spans="1:20" ht="12.75">
      <c r="A70" s="517"/>
      <c r="B70" s="518"/>
      <c r="C70" s="518"/>
      <c r="D70" s="518"/>
      <c r="E70" s="518"/>
      <c r="F70" s="518"/>
      <c r="G70" s="518"/>
      <c r="H70" s="30">
        <v>64222</v>
      </c>
      <c r="I70" s="20" t="s">
        <v>156</v>
      </c>
      <c r="J70" s="21">
        <v>83837</v>
      </c>
      <c r="K70" s="21">
        <v>50000</v>
      </c>
      <c r="L70" s="21">
        <v>50000</v>
      </c>
      <c r="M70" s="21">
        <v>30500</v>
      </c>
      <c r="N70" s="21">
        <v>30500</v>
      </c>
      <c r="O70" s="21">
        <v>30000</v>
      </c>
      <c r="P70" s="70">
        <f t="shared" si="17"/>
        <v>59.639538628529166</v>
      </c>
      <c r="Q70" s="71">
        <f t="shared" si="18"/>
        <v>100</v>
      </c>
      <c r="R70" s="71">
        <f t="shared" si="11"/>
        <v>61</v>
      </c>
      <c r="S70" s="72">
        <f t="shared" si="11"/>
        <v>100</v>
      </c>
      <c r="T70" s="73"/>
    </row>
    <row r="71" spans="1:20" ht="12.75">
      <c r="A71" s="517"/>
      <c r="B71" s="518"/>
      <c r="C71" s="518"/>
      <c r="D71" s="518"/>
      <c r="E71" s="518"/>
      <c r="F71" s="518"/>
      <c r="G71" s="518"/>
      <c r="H71" s="30">
        <v>64225</v>
      </c>
      <c r="I71" s="20" t="s">
        <v>132</v>
      </c>
      <c r="J71" s="21">
        <v>13319</v>
      </c>
      <c r="K71" s="21">
        <v>20000</v>
      </c>
      <c r="L71" s="21">
        <v>20000</v>
      </c>
      <c r="M71" s="21">
        <v>80000</v>
      </c>
      <c r="N71" s="21">
        <v>50000</v>
      </c>
      <c r="O71" s="21">
        <v>50000</v>
      </c>
      <c r="P71" s="70">
        <f t="shared" si="17"/>
        <v>150.16142353029508</v>
      </c>
      <c r="Q71" s="71">
        <f t="shared" si="18"/>
        <v>100</v>
      </c>
      <c r="R71" s="71">
        <f t="shared" si="11"/>
        <v>400</v>
      </c>
      <c r="S71" s="72">
        <f t="shared" si="11"/>
        <v>62.5</v>
      </c>
      <c r="T71" s="73"/>
    </row>
    <row r="72" spans="1:20" ht="12.75">
      <c r="A72" s="517"/>
      <c r="B72" s="518"/>
      <c r="C72" s="518"/>
      <c r="D72" s="518"/>
      <c r="E72" s="518"/>
      <c r="F72" s="518"/>
      <c r="G72" s="518"/>
      <c r="H72" s="29">
        <v>6423</v>
      </c>
      <c r="I72" s="12" t="s">
        <v>400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65000</v>
      </c>
      <c r="N72" s="16">
        <v>50000</v>
      </c>
      <c r="O72" s="16">
        <v>50000</v>
      </c>
      <c r="P72" s="70" t="e">
        <f t="shared" si="17"/>
        <v>#REF!</v>
      </c>
      <c r="Q72" s="71" t="e">
        <f t="shared" si="18"/>
        <v>#REF!</v>
      </c>
      <c r="R72" s="71" t="e">
        <f t="shared" si="11"/>
        <v>#REF!</v>
      </c>
      <c r="S72" s="72">
        <f t="shared" si="11"/>
        <v>76.92307692307693</v>
      </c>
      <c r="T72" s="73"/>
    </row>
    <row r="73" spans="1:20" s="34" customFormat="1" ht="12.75">
      <c r="A73" s="517"/>
      <c r="B73" s="518"/>
      <c r="C73" s="518"/>
      <c r="D73" s="518"/>
      <c r="E73" s="518"/>
      <c r="F73" s="518"/>
      <c r="G73" s="518"/>
      <c r="H73" s="33">
        <v>6429</v>
      </c>
      <c r="I73" s="85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25000</v>
      </c>
      <c r="N73" s="35">
        <v>15000</v>
      </c>
      <c r="O73" s="35">
        <v>10000</v>
      </c>
      <c r="P73" s="70" t="e">
        <f>K73/J73*100</f>
        <v>#REF!</v>
      </c>
      <c r="Q73" s="71">
        <v>0</v>
      </c>
      <c r="R73" s="71" t="e">
        <f>M73/L73*100</f>
        <v>#REF!</v>
      </c>
      <c r="S73" s="72">
        <f>N73/M73*100</f>
        <v>60</v>
      </c>
      <c r="T73" s="73"/>
    </row>
    <row r="74" spans="1:20" s="128" customFormat="1" ht="21">
      <c r="A74" s="544"/>
      <c r="B74" s="545"/>
      <c r="C74" s="545"/>
      <c r="D74" s="545"/>
      <c r="E74" s="545"/>
      <c r="F74" s="545"/>
      <c r="G74" s="545"/>
      <c r="H74" s="308">
        <v>65</v>
      </c>
      <c r="I74" s="130" t="s">
        <v>157</v>
      </c>
      <c r="J74" s="131" t="e">
        <f aca="true" t="shared" si="19" ref="J74:O74">SUM(J75+J79+J83)</f>
        <v>#REF!</v>
      </c>
      <c r="K74" s="131" t="e">
        <f t="shared" si="19"/>
        <v>#REF!</v>
      </c>
      <c r="L74" s="131" t="e">
        <f t="shared" si="19"/>
        <v>#REF!</v>
      </c>
      <c r="M74" s="131">
        <f t="shared" si="19"/>
        <v>3649000</v>
      </c>
      <c r="N74" s="131">
        <f t="shared" si="19"/>
        <v>1262000</v>
      </c>
      <c r="O74" s="131">
        <f t="shared" si="19"/>
        <v>1240000</v>
      </c>
      <c r="P74" s="124" t="e">
        <f t="shared" si="17"/>
        <v>#REF!</v>
      </c>
      <c r="Q74" s="125" t="e">
        <f>L74/K74*100</f>
        <v>#REF!</v>
      </c>
      <c r="R74" s="125" t="e">
        <f t="shared" si="11"/>
        <v>#REF!</v>
      </c>
      <c r="S74" s="126">
        <f t="shared" si="11"/>
        <v>34.584817758289944</v>
      </c>
      <c r="T74" s="127">
        <f>O74/N74*100</f>
        <v>98.25673534072901</v>
      </c>
    </row>
    <row r="75" spans="1:20" s="462" customFormat="1" ht="12.75">
      <c r="A75" s="538" t="s">
        <v>381</v>
      </c>
      <c r="B75" s="539"/>
      <c r="C75" s="539"/>
      <c r="D75" s="539"/>
      <c r="E75" s="539"/>
      <c r="F75" s="539"/>
      <c r="G75" s="539"/>
      <c r="H75" s="455">
        <v>651</v>
      </c>
      <c r="I75" s="456" t="s">
        <v>135</v>
      </c>
      <c r="J75" s="457" t="e">
        <f>SUM(J76+J77)</f>
        <v>#REF!</v>
      </c>
      <c r="K75" s="457" t="e">
        <f>SUM(K76+K77+K78)</f>
        <v>#REF!</v>
      </c>
      <c r="L75" s="457" t="e">
        <f>SUM(L76+L77+L78)</f>
        <v>#REF!</v>
      </c>
      <c r="M75" s="457">
        <v>32000</v>
      </c>
      <c r="N75" s="457">
        <v>32000</v>
      </c>
      <c r="O75" s="457">
        <v>33000</v>
      </c>
      <c r="P75" s="458" t="e">
        <f t="shared" si="17"/>
        <v>#REF!</v>
      </c>
      <c r="Q75" s="459" t="e">
        <f>L75/K75*100</f>
        <v>#REF!</v>
      </c>
      <c r="R75" s="459" t="e">
        <f t="shared" si="11"/>
        <v>#REF!</v>
      </c>
      <c r="S75" s="460">
        <f t="shared" si="11"/>
        <v>100</v>
      </c>
      <c r="T75" s="461">
        <f>O75/N75*100</f>
        <v>103.125</v>
      </c>
    </row>
    <row r="76" spans="1:20" s="482" customFormat="1" ht="12.75">
      <c r="A76" s="538"/>
      <c r="B76" s="539"/>
      <c r="C76" s="539"/>
      <c r="D76" s="539"/>
      <c r="E76" s="539"/>
      <c r="F76" s="539"/>
      <c r="G76" s="539"/>
      <c r="H76" s="480">
        <v>6512</v>
      </c>
      <c r="I76" s="86" t="s">
        <v>158</v>
      </c>
      <c r="J76" s="481" t="e">
        <f>SUM(#REF!)</f>
        <v>#REF!</v>
      </c>
      <c r="K76" s="481" t="e">
        <f>SUM(#REF!)</f>
        <v>#REF!</v>
      </c>
      <c r="L76" s="481" t="e">
        <f>SUM(#REF!)</f>
        <v>#REF!</v>
      </c>
      <c r="M76" s="481">
        <v>30000</v>
      </c>
      <c r="N76" s="481">
        <v>30000</v>
      </c>
      <c r="O76" s="481">
        <v>30000</v>
      </c>
      <c r="P76" s="458">
        <v>0</v>
      </c>
      <c r="Q76" s="459">
        <v>0</v>
      </c>
      <c r="R76" s="459" t="e">
        <f t="shared" si="11"/>
        <v>#REF!</v>
      </c>
      <c r="S76" s="460">
        <f t="shared" si="11"/>
        <v>100</v>
      </c>
      <c r="T76" s="461"/>
    </row>
    <row r="77" spans="1:20" s="482" customFormat="1" ht="12.75">
      <c r="A77" s="538"/>
      <c r="B77" s="539"/>
      <c r="C77" s="539"/>
      <c r="D77" s="539"/>
      <c r="E77" s="539"/>
      <c r="F77" s="539"/>
      <c r="G77" s="539"/>
      <c r="H77" s="480">
        <v>6513</v>
      </c>
      <c r="I77" s="86" t="s">
        <v>32</v>
      </c>
      <c r="J77" s="481" t="e">
        <f>SUM(#REF!,J78)</f>
        <v>#REF!</v>
      </c>
      <c r="K77" s="481" t="e">
        <f>SUM(#REF!)</f>
        <v>#REF!</v>
      </c>
      <c r="L77" s="481" t="e">
        <f>SUM(#REF!)</f>
        <v>#REF!</v>
      </c>
      <c r="M77" s="481">
        <v>0</v>
      </c>
      <c r="N77" s="481">
        <v>0</v>
      </c>
      <c r="O77" s="481">
        <v>0</v>
      </c>
      <c r="P77" s="458">
        <v>0</v>
      </c>
      <c r="Q77" s="459" t="e">
        <f aca="true" t="shared" si="20" ref="Q77:Q82">L77/K77*100</f>
        <v>#REF!</v>
      </c>
      <c r="R77" s="459" t="e">
        <f t="shared" si="11"/>
        <v>#REF!</v>
      </c>
      <c r="S77" s="460">
        <v>0</v>
      </c>
      <c r="T77" s="461"/>
    </row>
    <row r="78" spans="1:20" s="482" customFormat="1" ht="12.75">
      <c r="A78" s="538"/>
      <c r="B78" s="539"/>
      <c r="C78" s="539"/>
      <c r="D78" s="539"/>
      <c r="E78" s="539"/>
      <c r="F78" s="539"/>
      <c r="G78" s="539"/>
      <c r="H78" s="480">
        <v>6514</v>
      </c>
      <c r="I78" s="86" t="s">
        <v>401</v>
      </c>
      <c r="J78" s="481">
        <v>0</v>
      </c>
      <c r="K78" s="481">
        <v>1000</v>
      </c>
      <c r="L78" s="481">
        <v>1000</v>
      </c>
      <c r="M78" s="481">
        <v>2000</v>
      </c>
      <c r="N78" s="481">
        <v>2000</v>
      </c>
      <c r="O78" s="481">
        <v>3000</v>
      </c>
      <c r="P78" s="458">
        <v>0</v>
      </c>
      <c r="Q78" s="459">
        <f t="shared" si="20"/>
        <v>100</v>
      </c>
      <c r="R78" s="459">
        <f t="shared" si="11"/>
        <v>200</v>
      </c>
      <c r="S78" s="460">
        <f t="shared" si="11"/>
        <v>100</v>
      </c>
      <c r="T78" s="461"/>
    </row>
    <row r="79" spans="1:20" s="462" customFormat="1" ht="12.75">
      <c r="A79" s="538"/>
      <c r="B79" s="539"/>
      <c r="C79" s="539" t="s">
        <v>383</v>
      </c>
      <c r="D79" s="539"/>
      <c r="E79" s="539"/>
      <c r="F79" s="539"/>
      <c r="G79" s="539"/>
      <c r="H79" s="455">
        <v>652</v>
      </c>
      <c r="I79" s="456" t="s">
        <v>33</v>
      </c>
      <c r="J79" s="457" t="e">
        <f>SUM(J80+J81+J82)</f>
        <v>#REF!</v>
      </c>
      <c r="K79" s="457" t="e">
        <f>SUM(K80+K81+K82)</f>
        <v>#REF!</v>
      </c>
      <c r="L79" s="457" t="e">
        <f>SUM(L80+L81+L82)</f>
        <v>#REF!</v>
      </c>
      <c r="M79" s="457">
        <f>SUM(M80+M81+M82)</f>
        <v>117000</v>
      </c>
      <c r="N79" s="457">
        <f>SUM(N80+N81+N82)</f>
        <v>50000</v>
      </c>
      <c r="O79" s="457">
        <v>37000</v>
      </c>
      <c r="P79" s="458" t="e">
        <f t="shared" si="17"/>
        <v>#REF!</v>
      </c>
      <c r="Q79" s="459" t="e">
        <f t="shared" si="20"/>
        <v>#REF!</v>
      </c>
      <c r="R79" s="459" t="e">
        <f t="shared" si="11"/>
        <v>#REF!</v>
      </c>
      <c r="S79" s="460">
        <f t="shared" si="11"/>
        <v>42.73504273504273</v>
      </c>
      <c r="T79" s="461">
        <f>O79/N79*100</f>
        <v>74</v>
      </c>
    </row>
    <row r="80" spans="1:20" s="482" customFormat="1" ht="12.75">
      <c r="A80" s="538"/>
      <c r="B80" s="539"/>
      <c r="C80" s="539"/>
      <c r="D80" s="539"/>
      <c r="E80" s="539"/>
      <c r="F80" s="539"/>
      <c r="G80" s="539"/>
      <c r="H80" s="480">
        <v>6522</v>
      </c>
      <c r="I80" s="86" t="s">
        <v>146</v>
      </c>
      <c r="J80" s="481" t="e">
        <f>SUM(#REF!)</f>
        <v>#REF!</v>
      </c>
      <c r="K80" s="481" t="e">
        <f>SUM(#REF!)</f>
        <v>#REF!</v>
      </c>
      <c r="L80" s="481" t="e">
        <f>SUM(#REF!)</f>
        <v>#REF!</v>
      </c>
      <c r="M80" s="481">
        <v>15000</v>
      </c>
      <c r="N80" s="481">
        <v>15000</v>
      </c>
      <c r="O80" s="481">
        <v>15000</v>
      </c>
      <c r="P80" s="458" t="e">
        <f aca="true" t="shared" si="21" ref="P80:S129">K80/J80*100</f>
        <v>#REF!</v>
      </c>
      <c r="Q80" s="459" t="e">
        <f t="shared" si="20"/>
        <v>#REF!</v>
      </c>
      <c r="R80" s="459" t="e">
        <f t="shared" si="11"/>
        <v>#REF!</v>
      </c>
      <c r="S80" s="460">
        <f t="shared" si="11"/>
        <v>100</v>
      </c>
      <c r="T80" s="461"/>
    </row>
    <row r="81" spans="1:20" s="482" customFormat="1" ht="12.75">
      <c r="A81" s="538"/>
      <c r="B81" s="539"/>
      <c r="C81" s="539"/>
      <c r="D81" s="539"/>
      <c r="E81" s="539"/>
      <c r="F81" s="539"/>
      <c r="G81" s="539"/>
      <c r="H81" s="480">
        <v>6524</v>
      </c>
      <c r="I81" s="86" t="s">
        <v>36</v>
      </c>
      <c r="J81" s="481" t="e">
        <f>SUM(#REF!)</f>
        <v>#REF!</v>
      </c>
      <c r="K81" s="481" t="e">
        <f>SUM(#REF!)</f>
        <v>#REF!</v>
      </c>
      <c r="L81" s="481" t="e">
        <f>SUM(#REF!)</f>
        <v>#REF!</v>
      </c>
      <c r="M81" s="481">
        <v>100000</v>
      </c>
      <c r="N81" s="481">
        <v>33000</v>
      </c>
      <c r="O81" s="481">
        <v>20000</v>
      </c>
      <c r="P81" s="458" t="e">
        <f t="shared" si="21"/>
        <v>#REF!</v>
      </c>
      <c r="Q81" s="459" t="e">
        <f t="shared" si="20"/>
        <v>#REF!</v>
      </c>
      <c r="R81" s="459" t="e">
        <f>M81/L81*100</f>
        <v>#REF!</v>
      </c>
      <c r="S81" s="460">
        <f>N81/M81*100</f>
        <v>33</v>
      </c>
      <c r="T81" s="461"/>
    </row>
    <row r="82" spans="1:20" s="482" customFormat="1" ht="12.75">
      <c r="A82" s="538"/>
      <c r="B82" s="539"/>
      <c r="C82" s="539"/>
      <c r="D82" s="539"/>
      <c r="E82" s="539"/>
      <c r="F82" s="539"/>
      <c r="G82" s="539"/>
      <c r="H82" s="480">
        <v>6526</v>
      </c>
      <c r="I82" s="86" t="s">
        <v>37</v>
      </c>
      <c r="J82" s="481" t="e">
        <f>SUM(#REF!)</f>
        <v>#REF!</v>
      </c>
      <c r="K82" s="481" t="e">
        <f>SUM(#REF!)</f>
        <v>#REF!</v>
      </c>
      <c r="L82" s="481" t="e">
        <f>SUM(#REF!)</f>
        <v>#REF!</v>
      </c>
      <c r="M82" s="481">
        <v>2000</v>
      </c>
      <c r="N82" s="481">
        <v>2000</v>
      </c>
      <c r="O82" s="481">
        <v>2000</v>
      </c>
      <c r="P82" s="458">
        <v>0</v>
      </c>
      <c r="Q82" s="459" t="e">
        <f t="shared" si="20"/>
        <v>#REF!</v>
      </c>
      <c r="R82" s="459" t="e">
        <f>M82/L82*100</f>
        <v>#REF!</v>
      </c>
      <c r="S82" s="460">
        <f>N82/M82*100</f>
        <v>100</v>
      </c>
      <c r="T82" s="461"/>
    </row>
    <row r="83" spans="1:20" s="479" customFormat="1" ht="12.75">
      <c r="A83" s="538" t="s">
        <v>381</v>
      </c>
      <c r="B83" s="539"/>
      <c r="C83" s="539"/>
      <c r="D83" s="539"/>
      <c r="E83" s="539"/>
      <c r="F83" s="539"/>
      <c r="G83" s="539"/>
      <c r="H83" s="477">
        <v>653</v>
      </c>
      <c r="I83" s="85" t="s">
        <v>133</v>
      </c>
      <c r="J83" s="478">
        <f aca="true" t="shared" si="22" ref="J83:O83">SUM(J84:J86)</f>
        <v>93473</v>
      </c>
      <c r="K83" s="478">
        <f t="shared" si="22"/>
        <v>450000</v>
      </c>
      <c r="L83" s="478">
        <f t="shared" si="22"/>
        <v>170000</v>
      </c>
      <c r="M83" s="478">
        <f t="shared" si="22"/>
        <v>3500000</v>
      </c>
      <c r="N83" s="478">
        <f t="shared" si="22"/>
        <v>1180000</v>
      </c>
      <c r="O83" s="478">
        <f t="shared" si="22"/>
        <v>1170000</v>
      </c>
      <c r="P83" s="458">
        <f t="shared" si="21"/>
        <v>481.4224428444578</v>
      </c>
      <c r="Q83" s="459">
        <f t="shared" si="21"/>
        <v>37.77777777777778</v>
      </c>
      <c r="R83" s="459">
        <f t="shared" si="21"/>
        <v>2058.823529411765</v>
      </c>
      <c r="S83" s="460">
        <f t="shared" si="21"/>
        <v>33.714285714285715</v>
      </c>
      <c r="T83" s="461">
        <f>O83/N83*100</f>
        <v>99.15254237288136</v>
      </c>
    </row>
    <row r="84" spans="1:20" ht="12.75">
      <c r="A84" s="517"/>
      <c r="B84" s="518"/>
      <c r="C84" s="518"/>
      <c r="D84" s="518"/>
      <c r="E84" s="518"/>
      <c r="F84" s="518"/>
      <c r="G84" s="518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v>2650000</v>
      </c>
      <c r="N84" s="21">
        <v>330000</v>
      </c>
      <c r="O84" s="21">
        <v>320000</v>
      </c>
      <c r="P84" s="70">
        <f t="shared" si="21"/>
        <v>424.352155708951</v>
      </c>
      <c r="Q84" s="71">
        <f t="shared" si="21"/>
        <v>50</v>
      </c>
      <c r="R84" s="71">
        <f t="shared" si="21"/>
        <v>1766.6666666666667</v>
      </c>
      <c r="S84" s="72">
        <f t="shared" si="21"/>
        <v>12.452830188679245</v>
      </c>
      <c r="T84" s="73"/>
    </row>
    <row r="85" spans="1:20" ht="12.75">
      <c r="A85" s="517"/>
      <c r="B85" s="518"/>
      <c r="C85" s="518"/>
      <c r="D85" s="518"/>
      <c r="E85" s="518"/>
      <c r="F85" s="518"/>
      <c r="G85" s="518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850000</v>
      </c>
      <c r="N85" s="21">
        <v>850000</v>
      </c>
      <c r="O85" s="21">
        <v>850000</v>
      </c>
      <c r="P85" s="70">
        <v>0</v>
      </c>
      <c r="Q85" s="71">
        <f t="shared" si="21"/>
        <v>0</v>
      </c>
      <c r="R85" s="71">
        <v>0</v>
      </c>
      <c r="S85" s="72">
        <f t="shared" si="21"/>
        <v>100</v>
      </c>
      <c r="T85" s="73"/>
    </row>
    <row r="86" spans="1:20" ht="12.75">
      <c r="A86" s="517"/>
      <c r="B86" s="518"/>
      <c r="C86" s="518"/>
      <c r="D86" s="518"/>
      <c r="E86" s="518"/>
      <c r="F86" s="518"/>
      <c r="G86" s="518"/>
      <c r="H86" s="32">
        <v>6533</v>
      </c>
      <c r="I86" s="14" t="s">
        <v>136</v>
      </c>
      <c r="J86" s="21">
        <v>22777</v>
      </c>
      <c r="K86" s="21">
        <v>50000</v>
      </c>
      <c r="L86" s="21">
        <v>20000</v>
      </c>
      <c r="M86" s="21">
        <v>0</v>
      </c>
      <c r="N86" s="21">
        <v>0</v>
      </c>
      <c r="O86" s="21">
        <v>0</v>
      </c>
      <c r="P86" s="70">
        <f t="shared" si="21"/>
        <v>219.51969091627518</v>
      </c>
      <c r="Q86" s="71">
        <f t="shared" si="21"/>
        <v>40</v>
      </c>
      <c r="R86" s="71">
        <f t="shared" si="21"/>
        <v>0</v>
      </c>
      <c r="S86" s="72">
        <v>0</v>
      </c>
      <c r="T86" s="73"/>
    </row>
    <row r="87" spans="1:20" s="149" customFormat="1" ht="12.75">
      <c r="A87" s="544"/>
      <c r="B87" s="545"/>
      <c r="C87" s="545"/>
      <c r="D87" s="545"/>
      <c r="E87" s="545"/>
      <c r="F87" s="545"/>
      <c r="G87" s="545"/>
      <c r="H87" s="152">
        <v>68</v>
      </c>
      <c r="I87" s="153" t="s">
        <v>402</v>
      </c>
      <c r="J87" s="154">
        <f>SUM(J88)</f>
        <v>4212</v>
      </c>
      <c r="K87" s="154"/>
      <c r="L87" s="154"/>
      <c r="M87" s="131">
        <f>SUM(M88)</f>
        <v>10300</v>
      </c>
      <c r="N87" s="154">
        <v>10000</v>
      </c>
      <c r="O87" s="154">
        <v>10000</v>
      </c>
      <c r="P87" s="155"/>
      <c r="Q87" s="156"/>
      <c r="R87" s="156"/>
      <c r="S87" s="157"/>
      <c r="T87" s="158"/>
    </row>
    <row r="88" spans="1:20" ht="12.75">
      <c r="A88" s="517"/>
      <c r="B88" s="518"/>
      <c r="C88" s="518"/>
      <c r="D88" s="518"/>
      <c r="E88" s="518"/>
      <c r="F88" s="518"/>
      <c r="G88" s="518"/>
      <c r="H88" s="33">
        <v>681</v>
      </c>
      <c r="I88" s="13" t="s">
        <v>403</v>
      </c>
      <c r="J88" s="35">
        <v>4212</v>
      </c>
      <c r="K88" s="35">
        <v>0</v>
      </c>
      <c r="L88" s="35">
        <v>0</v>
      </c>
      <c r="M88" s="35">
        <f>M89</f>
        <v>10300</v>
      </c>
      <c r="N88" s="35">
        <f>N89</f>
        <v>10000</v>
      </c>
      <c r="O88" s="35">
        <f>O89</f>
        <v>10000</v>
      </c>
      <c r="P88" s="70">
        <v>0</v>
      </c>
      <c r="Q88" s="71">
        <v>0</v>
      </c>
      <c r="R88" s="71">
        <v>0</v>
      </c>
      <c r="S88" s="72">
        <v>0</v>
      </c>
      <c r="T88" s="73"/>
    </row>
    <row r="89" spans="1:20" ht="12.75">
      <c r="A89" s="557"/>
      <c r="B89" s="558"/>
      <c r="C89" s="558"/>
      <c r="D89" s="558"/>
      <c r="E89" s="558"/>
      <c r="F89" s="558"/>
      <c r="G89" s="558"/>
      <c r="H89" s="559">
        <v>6819</v>
      </c>
      <c r="I89" s="560" t="s">
        <v>404</v>
      </c>
      <c r="J89" s="561"/>
      <c r="K89" s="561"/>
      <c r="L89" s="561"/>
      <c r="M89" s="561">
        <v>10300</v>
      </c>
      <c r="N89" s="561">
        <v>10000</v>
      </c>
      <c r="O89" s="561">
        <v>10000</v>
      </c>
      <c r="P89" s="562"/>
      <c r="Q89" s="563"/>
      <c r="R89" s="563"/>
      <c r="S89" s="564"/>
      <c r="T89" s="565"/>
    </row>
    <row r="90" spans="1:20" s="105" customFormat="1" ht="13.5" thickBot="1">
      <c r="A90" s="546"/>
      <c r="B90" s="547"/>
      <c r="C90" s="547"/>
      <c r="D90" s="547"/>
      <c r="E90" s="547"/>
      <c r="F90" s="547"/>
      <c r="G90" s="547"/>
      <c r="H90" s="98">
        <v>7</v>
      </c>
      <c r="I90" s="99" t="s">
        <v>2</v>
      </c>
      <c r="J90" s="100" t="e">
        <f aca="true" t="shared" si="23" ref="J90:R90">SUM(J91)</f>
        <v>#REF!</v>
      </c>
      <c r="K90" s="100" t="e">
        <f t="shared" si="23"/>
        <v>#REF!</v>
      </c>
      <c r="L90" s="100" t="e">
        <f t="shared" si="23"/>
        <v>#REF!</v>
      </c>
      <c r="M90" s="100">
        <f t="shared" si="23"/>
        <v>300000</v>
      </c>
      <c r="N90" s="100">
        <f t="shared" si="23"/>
        <v>70000</v>
      </c>
      <c r="O90" s="100">
        <f t="shared" si="23"/>
        <v>50000</v>
      </c>
      <c r="P90" s="100" t="e">
        <f t="shared" si="23"/>
        <v>#REF!</v>
      </c>
      <c r="Q90" s="100" t="e">
        <f t="shared" si="23"/>
        <v>#REF!</v>
      </c>
      <c r="R90" s="100" t="e">
        <f t="shared" si="23"/>
        <v>#REF!</v>
      </c>
      <c r="S90" s="103">
        <f t="shared" si="21"/>
        <v>23.333333333333332</v>
      </c>
      <c r="T90" s="104">
        <f>O90/N90*100</f>
        <v>71.42857142857143</v>
      </c>
    </row>
    <row r="91" spans="1:20" s="128" customFormat="1" ht="12.75">
      <c r="A91" s="536"/>
      <c r="B91" s="537"/>
      <c r="C91" s="537"/>
      <c r="D91" s="537"/>
      <c r="E91" s="537"/>
      <c r="F91" s="537"/>
      <c r="G91" s="537"/>
      <c r="H91" s="121">
        <v>71</v>
      </c>
      <c r="I91" s="132" t="s">
        <v>40</v>
      </c>
      <c r="J91" s="123" t="e">
        <f>SUM(J92+#REF!)</f>
        <v>#REF!</v>
      </c>
      <c r="K91" s="123" t="e">
        <f>SUM(K92+#REF!)</f>
        <v>#REF!</v>
      </c>
      <c r="L91" s="123" t="e">
        <f>SUM(L92+#REF!)</f>
        <v>#REF!</v>
      </c>
      <c r="M91" s="123">
        <f>M92</f>
        <v>300000</v>
      </c>
      <c r="N91" s="123">
        <v>70000</v>
      </c>
      <c r="O91" s="123">
        <v>50000</v>
      </c>
      <c r="P91" s="124" t="e">
        <f t="shared" si="21"/>
        <v>#REF!</v>
      </c>
      <c r="Q91" s="125" t="e">
        <f t="shared" si="21"/>
        <v>#REF!</v>
      </c>
      <c r="R91" s="125" t="e">
        <f t="shared" si="21"/>
        <v>#REF!</v>
      </c>
      <c r="S91" s="126">
        <f t="shared" si="21"/>
        <v>23.333333333333332</v>
      </c>
      <c r="T91" s="127">
        <f>O91/N91*100</f>
        <v>71.42857142857143</v>
      </c>
    </row>
    <row r="92" spans="1:20" s="462" customFormat="1" ht="12.75">
      <c r="A92" s="538"/>
      <c r="B92" s="539"/>
      <c r="C92" s="539" t="s">
        <v>383</v>
      </c>
      <c r="D92" s="539"/>
      <c r="E92" s="539"/>
      <c r="F92" s="539"/>
      <c r="G92" s="539"/>
      <c r="H92" s="455">
        <v>711</v>
      </c>
      <c r="I92" s="456" t="s">
        <v>405</v>
      </c>
      <c r="J92" s="457" t="e">
        <f>SUM(#REF!)</f>
        <v>#REF!</v>
      </c>
      <c r="K92" s="457" t="e">
        <f>SUM(#REF!)</f>
        <v>#REF!</v>
      </c>
      <c r="L92" s="457" t="e">
        <f>SUM(#REF!)</f>
        <v>#REF!</v>
      </c>
      <c r="M92" s="457">
        <f>110000+190000</f>
        <v>300000</v>
      </c>
      <c r="N92" s="457">
        <v>70000</v>
      </c>
      <c r="O92" s="457">
        <v>50000</v>
      </c>
      <c r="P92" s="458" t="e">
        <f t="shared" si="21"/>
        <v>#REF!</v>
      </c>
      <c r="Q92" s="459" t="e">
        <f t="shared" si="21"/>
        <v>#REF!</v>
      </c>
      <c r="R92" s="459" t="e">
        <f t="shared" si="21"/>
        <v>#REF!</v>
      </c>
      <c r="S92" s="460">
        <f t="shared" si="21"/>
        <v>23.333333333333332</v>
      </c>
      <c r="T92" s="461">
        <f>O92/N92*100</f>
        <v>71.42857142857143</v>
      </c>
    </row>
    <row r="93" spans="1:20" s="105" customFormat="1" ht="13.5" thickBot="1">
      <c r="A93" s="546"/>
      <c r="B93" s="547"/>
      <c r="C93" s="547"/>
      <c r="D93" s="547"/>
      <c r="E93" s="547"/>
      <c r="F93" s="547"/>
      <c r="G93" s="547"/>
      <c r="H93" s="98">
        <v>3</v>
      </c>
      <c r="I93" s="99" t="s">
        <v>3</v>
      </c>
      <c r="J93" s="100" t="e">
        <f aca="true" t="shared" si="24" ref="J93:R93">SUM(J94+J102+J132+J139+J143+J147+J151)</f>
        <v>#REF!</v>
      </c>
      <c r="K93" s="100" t="e">
        <f t="shared" si="24"/>
        <v>#REF!</v>
      </c>
      <c r="L93" s="100" t="e">
        <f t="shared" si="24"/>
        <v>#REF!</v>
      </c>
      <c r="M93" s="100">
        <f t="shared" si="24"/>
        <v>5283000</v>
      </c>
      <c r="N93" s="100">
        <f>SUM(N94+N102+N132+N139+N143+N147+N151)</f>
        <v>4752000</v>
      </c>
      <c r="O93" s="100">
        <f t="shared" si="24"/>
        <v>4734000</v>
      </c>
      <c r="P93" s="100" t="e">
        <f t="shared" si="24"/>
        <v>#REF!</v>
      </c>
      <c r="Q93" s="100" t="e">
        <f t="shared" si="24"/>
        <v>#REF!</v>
      </c>
      <c r="R93" s="100" t="e">
        <f t="shared" si="24"/>
        <v>#REF!</v>
      </c>
      <c r="S93" s="103">
        <f t="shared" si="21"/>
        <v>89.9488926746167</v>
      </c>
      <c r="T93" s="104">
        <f>O93/N93*100</f>
        <v>99.62121212121212</v>
      </c>
    </row>
    <row r="94" spans="1:20" s="128" customFormat="1" ht="12.75">
      <c r="A94" s="536"/>
      <c r="B94" s="537"/>
      <c r="C94" s="537"/>
      <c r="D94" s="537"/>
      <c r="E94" s="537"/>
      <c r="F94" s="537"/>
      <c r="G94" s="537"/>
      <c r="H94" s="121">
        <v>31</v>
      </c>
      <c r="I94" s="122" t="s">
        <v>42</v>
      </c>
      <c r="J94" s="123">
        <f>SUM(J95+J97+J99)</f>
        <v>454690</v>
      </c>
      <c r="K94" s="123">
        <f>SUM(K95+K97+K99)</f>
        <v>613000</v>
      </c>
      <c r="L94" s="123">
        <f>SUM(L95+L97+L99)</f>
        <v>498000</v>
      </c>
      <c r="M94" s="123">
        <f>SUM(M95+M97+M99)</f>
        <v>623000</v>
      </c>
      <c r="N94" s="123">
        <f>Posebni!G13</f>
        <v>623000</v>
      </c>
      <c r="O94" s="123">
        <f>Posebni!H13</f>
        <v>623000</v>
      </c>
      <c r="P94" s="124">
        <f t="shared" si="21"/>
        <v>134.81712815324727</v>
      </c>
      <c r="Q94" s="125">
        <f t="shared" si="21"/>
        <v>81.23980424143556</v>
      </c>
      <c r="R94" s="125">
        <f t="shared" si="21"/>
        <v>125.1004016064257</v>
      </c>
      <c r="S94" s="126">
        <f t="shared" si="21"/>
        <v>100</v>
      </c>
      <c r="T94" s="127">
        <f>O94/N94*100</f>
        <v>100</v>
      </c>
    </row>
    <row r="95" spans="1:20" s="462" customFormat="1" ht="12.75">
      <c r="A95" s="538" t="s">
        <v>381</v>
      </c>
      <c r="B95" s="539"/>
      <c r="C95" s="539" t="s">
        <v>383</v>
      </c>
      <c r="D95" s="539"/>
      <c r="E95" s="539"/>
      <c r="F95" s="539"/>
      <c r="G95" s="539"/>
      <c r="H95" s="455">
        <v>311</v>
      </c>
      <c r="I95" s="456" t="s">
        <v>43</v>
      </c>
      <c r="J95" s="457">
        <f>SUM(J96)</f>
        <v>382608</v>
      </c>
      <c r="K95" s="457">
        <f>SUM(K96)</f>
        <v>500000</v>
      </c>
      <c r="L95" s="457">
        <f>SUM(L96)</f>
        <v>400000</v>
      </c>
      <c r="M95" s="457">
        <f>M96</f>
        <v>500000</v>
      </c>
      <c r="N95" s="457"/>
      <c r="O95" s="457"/>
      <c r="P95" s="458">
        <f t="shared" si="21"/>
        <v>130.68205578555597</v>
      </c>
      <c r="Q95" s="459">
        <f t="shared" si="21"/>
        <v>80</v>
      </c>
      <c r="R95" s="459">
        <f t="shared" si="21"/>
        <v>125</v>
      </c>
      <c r="S95" s="460">
        <f t="shared" si="21"/>
        <v>0</v>
      </c>
      <c r="T95" s="461"/>
    </row>
    <row r="96" spans="1:20" s="466" customFormat="1" ht="12.75">
      <c r="A96" s="538"/>
      <c r="B96" s="539"/>
      <c r="C96" s="539"/>
      <c r="D96" s="539"/>
      <c r="E96" s="539"/>
      <c r="F96" s="539"/>
      <c r="G96" s="539"/>
      <c r="H96" s="463">
        <v>3111</v>
      </c>
      <c r="I96" s="473" t="s">
        <v>137</v>
      </c>
      <c r="J96" s="465">
        <v>382608</v>
      </c>
      <c r="K96" s="465">
        <v>500000</v>
      </c>
      <c r="L96" s="465">
        <v>400000</v>
      </c>
      <c r="M96" s="465">
        <f>Posebni!F15</f>
        <v>500000</v>
      </c>
      <c r="N96" s="465"/>
      <c r="O96" s="465"/>
      <c r="P96" s="458">
        <f t="shared" si="21"/>
        <v>130.68205578555597</v>
      </c>
      <c r="Q96" s="459">
        <f t="shared" si="21"/>
        <v>80</v>
      </c>
      <c r="R96" s="459">
        <f t="shared" si="21"/>
        <v>125</v>
      </c>
      <c r="S96" s="460">
        <f t="shared" si="21"/>
        <v>0</v>
      </c>
      <c r="T96" s="461"/>
    </row>
    <row r="97" spans="1:20" s="462" customFormat="1" ht="12.75">
      <c r="A97" s="538" t="s">
        <v>381</v>
      </c>
      <c r="B97" s="539"/>
      <c r="C97" s="539"/>
      <c r="D97" s="539"/>
      <c r="E97" s="539"/>
      <c r="F97" s="539"/>
      <c r="G97" s="539"/>
      <c r="H97" s="455">
        <v>312</v>
      </c>
      <c r="I97" s="456" t="s">
        <v>44</v>
      </c>
      <c r="J97" s="457">
        <f>SUM(J98)</f>
        <v>13926</v>
      </c>
      <c r="K97" s="457">
        <f>SUM(K98)</f>
        <v>25000</v>
      </c>
      <c r="L97" s="457">
        <f>SUM(L98)</f>
        <v>25000</v>
      </c>
      <c r="M97" s="457">
        <f>SUM(M98)</f>
        <v>38000</v>
      </c>
      <c r="N97" s="457"/>
      <c r="O97" s="457"/>
      <c r="P97" s="458">
        <f t="shared" si="21"/>
        <v>179.5203217004165</v>
      </c>
      <c r="Q97" s="459">
        <f t="shared" si="21"/>
        <v>100</v>
      </c>
      <c r="R97" s="459">
        <f t="shared" si="21"/>
        <v>152</v>
      </c>
      <c r="S97" s="460">
        <f t="shared" si="21"/>
        <v>0</v>
      </c>
      <c r="T97" s="461"/>
    </row>
    <row r="98" spans="1:20" s="466" customFormat="1" ht="12.75">
      <c r="A98" s="538"/>
      <c r="B98" s="539"/>
      <c r="C98" s="539"/>
      <c r="D98" s="539"/>
      <c r="E98" s="539"/>
      <c r="F98" s="539"/>
      <c r="G98" s="539"/>
      <c r="H98" s="463">
        <v>3121</v>
      </c>
      <c r="I98" s="473" t="s">
        <v>44</v>
      </c>
      <c r="J98" s="465">
        <v>13926</v>
      </c>
      <c r="K98" s="465">
        <v>25000</v>
      </c>
      <c r="L98" s="465">
        <v>25000</v>
      </c>
      <c r="M98" s="465">
        <f>Posebni!F17</f>
        <v>38000</v>
      </c>
      <c r="N98" s="465"/>
      <c r="O98" s="465"/>
      <c r="P98" s="458">
        <f t="shared" si="21"/>
        <v>179.5203217004165</v>
      </c>
      <c r="Q98" s="459">
        <f t="shared" si="21"/>
        <v>100</v>
      </c>
      <c r="R98" s="459">
        <f t="shared" si="21"/>
        <v>152</v>
      </c>
      <c r="S98" s="460">
        <f t="shared" si="21"/>
        <v>0</v>
      </c>
      <c r="T98" s="461"/>
    </row>
    <row r="99" spans="1:20" s="462" customFormat="1" ht="12.75">
      <c r="A99" s="538" t="s">
        <v>381</v>
      </c>
      <c r="B99" s="539"/>
      <c r="C99" s="539" t="s">
        <v>383</v>
      </c>
      <c r="D99" s="539"/>
      <c r="E99" s="539"/>
      <c r="F99" s="539"/>
      <c r="G99" s="539"/>
      <c r="H99" s="455">
        <v>313</v>
      </c>
      <c r="I99" s="456" t="s">
        <v>45</v>
      </c>
      <c r="J99" s="457">
        <f>SUM(J100:J101)</f>
        <v>58156</v>
      </c>
      <c r="K99" s="457">
        <f>SUM(K100:K101)</f>
        <v>88000</v>
      </c>
      <c r="L99" s="457">
        <f>SUM(L100:L101)</f>
        <v>73000</v>
      </c>
      <c r="M99" s="457">
        <f>SUM(M100:M101)</f>
        <v>85000</v>
      </c>
      <c r="N99" s="457"/>
      <c r="O99" s="457"/>
      <c r="P99" s="458">
        <f t="shared" si="21"/>
        <v>151.31714698397414</v>
      </c>
      <c r="Q99" s="459">
        <f t="shared" si="21"/>
        <v>82.95454545454545</v>
      </c>
      <c r="R99" s="459">
        <f t="shared" si="21"/>
        <v>116.43835616438356</v>
      </c>
      <c r="S99" s="460">
        <f t="shared" si="21"/>
        <v>0</v>
      </c>
      <c r="T99" s="461"/>
    </row>
    <row r="100" spans="1:20" ht="12.75">
      <c r="A100" s="517"/>
      <c r="B100" s="518"/>
      <c r="C100" s="518"/>
      <c r="D100" s="518"/>
      <c r="E100" s="518"/>
      <c r="F100" s="518"/>
      <c r="G100" s="518"/>
      <c r="H100" s="30">
        <v>3132</v>
      </c>
      <c r="I100" s="20" t="s">
        <v>46</v>
      </c>
      <c r="J100" s="21">
        <v>51652</v>
      </c>
      <c r="K100" s="21">
        <v>75000</v>
      </c>
      <c r="L100" s="21">
        <v>60000</v>
      </c>
      <c r="M100" s="21">
        <f>Posebni!F19</f>
        <v>85000</v>
      </c>
      <c r="N100" s="21"/>
      <c r="O100" s="21"/>
      <c r="P100" s="70">
        <f t="shared" si="21"/>
        <v>145.20250909935723</v>
      </c>
      <c r="Q100" s="71">
        <f t="shared" si="21"/>
        <v>80</v>
      </c>
      <c r="R100" s="71">
        <f t="shared" si="21"/>
        <v>141.66666666666669</v>
      </c>
      <c r="S100" s="72">
        <f t="shared" si="21"/>
        <v>0</v>
      </c>
      <c r="T100" s="73"/>
    </row>
    <row r="101" spans="1:20" ht="12.75" hidden="1">
      <c r="A101" s="517"/>
      <c r="B101" s="518"/>
      <c r="C101" s="518"/>
      <c r="D101" s="518"/>
      <c r="E101" s="518"/>
      <c r="F101" s="518"/>
      <c r="G101" s="518"/>
      <c r="H101" s="30">
        <v>3133</v>
      </c>
      <c r="I101" s="20" t="s">
        <v>47</v>
      </c>
      <c r="J101" s="21">
        <v>6504</v>
      </c>
      <c r="K101" s="21">
        <v>13000</v>
      </c>
      <c r="L101" s="21">
        <v>13000</v>
      </c>
      <c r="M101" s="21"/>
      <c r="N101" s="21"/>
      <c r="O101" s="21"/>
      <c r="P101" s="70">
        <f t="shared" si="21"/>
        <v>199.8769987699877</v>
      </c>
      <c r="Q101" s="71">
        <f t="shared" si="21"/>
        <v>100</v>
      </c>
      <c r="R101" s="71">
        <f t="shared" si="21"/>
        <v>0</v>
      </c>
      <c r="S101" s="72"/>
      <c r="T101" s="73"/>
    </row>
    <row r="102" spans="1:20" s="128" customFormat="1" ht="12.75">
      <c r="A102" s="544"/>
      <c r="B102" s="545"/>
      <c r="C102" s="545"/>
      <c r="D102" s="545"/>
      <c r="E102" s="545"/>
      <c r="F102" s="545"/>
      <c r="G102" s="545"/>
      <c r="H102" s="129">
        <v>32</v>
      </c>
      <c r="I102" s="130" t="s">
        <v>48</v>
      </c>
      <c r="J102" s="131">
        <f>SUM(J103+J108+J114+J123+J125)</f>
        <v>1518759</v>
      </c>
      <c r="K102" s="131">
        <f>SUM(K103+K108+K114+K123+K125)</f>
        <v>1445000</v>
      </c>
      <c r="L102" s="131">
        <f>SUM(L103+L108+L114+L123+L125)</f>
        <v>1675000</v>
      </c>
      <c r="M102" s="131">
        <f>SUM(M103+M108+M114+M123+M125)</f>
        <v>2926000</v>
      </c>
      <c r="N102" s="131">
        <f>Posebni!G20+Posebni!G29+Posebni!G76+Posebni!G89+Posebni!G98+Posebni!G123+Posebni!G186+Posebni!G194+Posebni!G215+Posebni!G222+Posebni!G250+Posebni!G283+Posebni!G289+Posebni!G299+Posebni!G307+Posebni!G317+Posebni!G323+Posebni!G329+Posebni!G335+Posebni!G341+Posebni!G347+Posebni!G353+Posebni!G359+Posebni!G398+Posebni!G424+Posebni!G433+Posebni!G173</f>
        <v>2495000</v>
      </c>
      <c r="O102" s="131">
        <f>Posebni!H20+Posebni!H29+Posebni!H76+Posebni!H89+Posebni!H98+Posebni!H123+Posebni!H186+Posebni!H194+Posebni!H215+Posebni!H222+Posebni!H250+Posebni!H283+Posebni!H289+Posebni!H299+Posebni!H307+Posebni!H317+Posebni!H323+Posebni!H329+Posebni!H335+Posebni!H341+Posebni!H347+Posebni!H353+Posebni!H359+Posebni!H398+Posebni!H424+Posebni!H433+Posebni!H173</f>
        <v>2497000</v>
      </c>
      <c r="P102" s="124">
        <f t="shared" si="21"/>
        <v>95.14346910866043</v>
      </c>
      <c r="Q102" s="125">
        <f t="shared" si="21"/>
        <v>115.91695501730104</v>
      </c>
      <c r="R102" s="125">
        <f t="shared" si="21"/>
        <v>174.6865671641791</v>
      </c>
      <c r="S102" s="126">
        <f t="shared" si="21"/>
        <v>85.26999316473001</v>
      </c>
      <c r="T102" s="127">
        <f>O102/N102*100</f>
        <v>100.08016032064128</v>
      </c>
    </row>
    <row r="103" spans="1:20" s="462" customFormat="1" ht="12.75">
      <c r="A103" s="538" t="s">
        <v>381</v>
      </c>
      <c r="B103" s="539"/>
      <c r="C103" s="539"/>
      <c r="D103" s="539"/>
      <c r="E103" s="539"/>
      <c r="F103" s="539"/>
      <c r="G103" s="539"/>
      <c r="H103" s="455">
        <v>321</v>
      </c>
      <c r="I103" s="456" t="s">
        <v>49</v>
      </c>
      <c r="J103" s="457">
        <f>SUM(J104:J107)</f>
        <v>59873</v>
      </c>
      <c r="K103" s="457">
        <f>SUM(K104:K107)</f>
        <v>81000</v>
      </c>
      <c r="L103" s="457">
        <f>SUM(L104:L107)</f>
        <v>81000</v>
      </c>
      <c r="M103" s="457">
        <f>M104+M105+M106+M107</f>
        <v>56000</v>
      </c>
      <c r="N103" s="457"/>
      <c r="O103" s="457"/>
      <c r="P103" s="458">
        <f t="shared" si="21"/>
        <v>135.28635612045497</v>
      </c>
      <c r="Q103" s="459">
        <f t="shared" si="21"/>
        <v>100</v>
      </c>
      <c r="R103" s="459">
        <f t="shared" si="21"/>
        <v>69.1358024691358</v>
      </c>
      <c r="S103" s="460">
        <f t="shared" si="21"/>
        <v>0</v>
      </c>
      <c r="T103" s="461"/>
    </row>
    <row r="104" spans="1:20" s="466" customFormat="1" ht="12.75">
      <c r="A104" s="538"/>
      <c r="B104" s="539"/>
      <c r="C104" s="539"/>
      <c r="D104" s="539"/>
      <c r="E104" s="539"/>
      <c r="F104" s="539"/>
      <c r="G104" s="539"/>
      <c r="H104" s="463">
        <v>3211</v>
      </c>
      <c r="I104" s="473" t="s">
        <v>50</v>
      </c>
      <c r="J104" s="465">
        <v>23045</v>
      </c>
      <c r="K104" s="465">
        <v>30000</v>
      </c>
      <c r="L104" s="465">
        <v>30000</v>
      </c>
      <c r="M104" s="465">
        <f>Posebni!F22</f>
        <v>10000</v>
      </c>
      <c r="N104" s="465"/>
      <c r="O104" s="465"/>
      <c r="P104" s="458">
        <f t="shared" si="21"/>
        <v>130.18008244738556</v>
      </c>
      <c r="Q104" s="459">
        <f t="shared" si="21"/>
        <v>100</v>
      </c>
      <c r="R104" s="459">
        <f t="shared" si="21"/>
        <v>33.33333333333333</v>
      </c>
      <c r="S104" s="460">
        <f t="shared" si="21"/>
        <v>0</v>
      </c>
      <c r="T104" s="461"/>
    </row>
    <row r="105" spans="1:20" s="466" customFormat="1" ht="12.75">
      <c r="A105" s="538"/>
      <c r="B105" s="539"/>
      <c r="C105" s="539"/>
      <c r="D105" s="539"/>
      <c r="E105" s="539"/>
      <c r="F105" s="539"/>
      <c r="G105" s="539"/>
      <c r="H105" s="463">
        <v>3212</v>
      </c>
      <c r="I105" s="464" t="s">
        <v>159</v>
      </c>
      <c r="J105" s="465">
        <v>22400</v>
      </c>
      <c r="K105" s="465">
        <v>26000</v>
      </c>
      <c r="L105" s="465">
        <v>26000</v>
      </c>
      <c r="M105" s="465">
        <f>Posebni!F23</f>
        <v>30000</v>
      </c>
      <c r="N105" s="465"/>
      <c r="O105" s="465"/>
      <c r="P105" s="458">
        <f t="shared" si="21"/>
        <v>116.07142857142858</v>
      </c>
      <c r="Q105" s="459">
        <f t="shared" si="21"/>
        <v>100</v>
      </c>
      <c r="R105" s="459">
        <f t="shared" si="21"/>
        <v>115.38461538461537</v>
      </c>
      <c r="S105" s="460">
        <f t="shared" si="21"/>
        <v>0</v>
      </c>
      <c r="T105" s="461"/>
    </row>
    <row r="106" spans="1:20" s="466" customFormat="1" ht="12.75">
      <c r="A106" s="538"/>
      <c r="B106" s="539"/>
      <c r="C106" s="539"/>
      <c r="D106" s="539"/>
      <c r="E106" s="539"/>
      <c r="F106" s="539"/>
      <c r="G106" s="539"/>
      <c r="H106" s="463">
        <v>3213</v>
      </c>
      <c r="I106" s="473" t="s">
        <v>52</v>
      </c>
      <c r="J106" s="465">
        <v>3500</v>
      </c>
      <c r="K106" s="465">
        <v>10000</v>
      </c>
      <c r="L106" s="465">
        <v>10000</v>
      </c>
      <c r="M106" s="465">
        <f>Posebni!F24</f>
        <v>10000</v>
      </c>
      <c r="N106" s="465"/>
      <c r="O106" s="465"/>
      <c r="P106" s="458">
        <f t="shared" si="21"/>
        <v>285.7142857142857</v>
      </c>
      <c r="Q106" s="459">
        <f t="shared" si="21"/>
        <v>100</v>
      </c>
      <c r="R106" s="459">
        <f t="shared" si="21"/>
        <v>100</v>
      </c>
      <c r="S106" s="460">
        <f t="shared" si="21"/>
        <v>0</v>
      </c>
      <c r="T106" s="461"/>
    </row>
    <row r="107" spans="1:20" s="466" customFormat="1" ht="12.75">
      <c r="A107" s="538"/>
      <c r="B107" s="539"/>
      <c r="C107" s="539"/>
      <c r="D107" s="539"/>
      <c r="E107" s="539"/>
      <c r="F107" s="539"/>
      <c r="G107" s="539"/>
      <c r="H107" s="463">
        <v>3214</v>
      </c>
      <c r="I107" s="473" t="s">
        <v>147</v>
      </c>
      <c r="J107" s="465">
        <v>10928</v>
      </c>
      <c r="K107" s="465">
        <v>15000</v>
      </c>
      <c r="L107" s="465">
        <v>15000</v>
      </c>
      <c r="M107" s="465">
        <f>Posebni!F25</f>
        <v>6000</v>
      </c>
      <c r="N107" s="465"/>
      <c r="O107" s="465"/>
      <c r="P107" s="458">
        <f t="shared" si="21"/>
        <v>137.26207906295753</v>
      </c>
      <c r="Q107" s="459">
        <f t="shared" si="21"/>
        <v>100</v>
      </c>
      <c r="R107" s="459">
        <f t="shared" si="21"/>
        <v>40</v>
      </c>
      <c r="S107" s="460">
        <f t="shared" si="21"/>
        <v>0</v>
      </c>
      <c r="T107" s="461"/>
    </row>
    <row r="108" spans="1:20" s="462" customFormat="1" ht="12.75">
      <c r="A108" s="538" t="s">
        <v>381</v>
      </c>
      <c r="B108" s="539"/>
      <c r="C108" s="539"/>
      <c r="D108" s="539"/>
      <c r="E108" s="539"/>
      <c r="F108" s="539"/>
      <c r="G108" s="539"/>
      <c r="H108" s="455">
        <v>322</v>
      </c>
      <c r="I108" s="456" t="s">
        <v>53</v>
      </c>
      <c r="J108" s="457">
        <f>SUM(J109:J113)</f>
        <v>281981</v>
      </c>
      <c r="K108" s="457">
        <f>SUM(K109:K113)</f>
        <v>293000</v>
      </c>
      <c r="L108" s="457">
        <f>SUM(L109:L113)</f>
        <v>310000</v>
      </c>
      <c r="M108" s="457">
        <f>SUM(M109:M113)</f>
        <v>479000</v>
      </c>
      <c r="N108" s="457"/>
      <c r="O108" s="457"/>
      <c r="P108" s="458">
        <f t="shared" si="21"/>
        <v>103.90771009394251</v>
      </c>
      <c r="Q108" s="459">
        <f t="shared" si="21"/>
        <v>105.80204778156997</v>
      </c>
      <c r="R108" s="459">
        <f t="shared" si="21"/>
        <v>154.51612903225808</v>
      </c>
      <c r="S108" s="460">
        <f t="shared" si="21"/>
        <v>0</v>
      </c>
      <c r="T108" s="461"/>
    </row>
    <row r="109" spans="1:20" s="466" customFormat="1" ht="12.75">
      <c r="A109" s="538"/>
      <c r="B109" s="539"/>
      <c r="C109" s="539"/>
      <c r="D109" s="539"/>
      <c r="E109" s="539"/>
      <c r="F109" s="539"/>
      <c r="G109" s="539"/>
      <c r="H109" s="463">
        <v>3221</v>
      </c>
      <c r="I109" s="473" t="s">
        <v>54</v>
      </c>
      <c r="J109" s="465">
        <v>5612</v>
      </c>
      <c r="K109" s="465">
        <v>15000</v>
      </c>
      <c r="L109" s="465">
        <v>15000</v>
      </c>
      <c r="M109" s="465">
        <f>Posebni!F31</f>
        <v>25000</v>
      </c>
      <c r="N109" s="465"/>
      <c r="O109" s="465"/>
      <c r="P109" s="458">
        <f t="shared" si="21"/>
        <v>267.28439059158944</v>
      </c>
      <c r="Q109" s="459">
        <f t="shared" si="21"/>
        <v>100</v>
      </c>
      <c r="R109" s="459">
        <f t="shared" si="21"/>
        <v>166.66666666666669</v>
      </c>
      <c r="S109" s="460">
        <f t="shared" si="21"/>
        <v>0</v>
      </c>
      <c r="T109" s="461"/>
    </row>
    <row r="110" spans="1:20" s="466" customFormat="1" ht="12.75">
      <c r="A110" s="538"/>
      <c r="B110" s="539"/>
      <c r="C110" s="539"/>
      <c r="D110" s="539"/>
      <c r="E110" s="539"/>
      <c r="F110" s="539"/>
      <c r="G110" s="539"/>
      <c r="H110" s="463">
        <v>3223</v>
      </c>
      <c r="I110" s="473" t="s">
        <v>55</v>
      </c>
      <c r="J110" s="465">
        <v>251496</v>
      </c>
      <c r="K110" s="465">
        <v>250000</v>
      </c>
      <c r="L110" s="465">
        <v>250000</v>
      </c>
      <c r="M110" s="465">
        <f>Posebni!F301+Posebni!F32</f>
        <v>255000</v>
      </c>
      <c r="N110" s="465"/>
      <c r="O110" s="465"/>
      <c r="P110" s="458">
        <f t="shared" si="21"/>
        <v>99.40515952540001</v>
      </c>
      <c r="Q110" s="459">
        <f t="shared" si="21"/>
        <v>100</v>
      </c>
      <c r="R110" s="459">
        <f t="shared" si="21"/>
        <v>102</v>
      </c>
      <c r="S110" s="460">
        <f t="shared" si="21"/>
        <v>0</v>
      </c>
      <c r="T110" s="461"/>
    </row>
    <row r="111" spans="1:20" s="466" customFormat="1" ht="12.75">
      <c r="A111" s="538"/>
      <c r="B111" s="539"/>
      <c r="C111" s="539"/>
      <c r="D111" s="539"/>
      <c r="E111" s="539"/>
      <c r="F111" s="539"/>
      <c r="G111" s="539"/>
      <c r="H111" s="463">
        <v>3224</v>
      </c>
      <c r="I111" s="473" t="s">
        <v>160</v>
      </c>
      <c r="J111" s="465">
        <v>21072</v>
      </c>
      <c r="K111" s="465">
        <v>20000</v>
      </c>
      <c r="L111" s="465">
        <v>30000</v>
      </c>
      <c r="M111" s="465">
        <f>Posebni!F33+Posebni!F400</f>
        <v>32000</v>
      </c>
      <c r="N111" s="465"/>
      <c r="O111" s="465"/>
      <c r="P111" s="458">
        <f t="shared" si="21"/>
        <v>94.91268033409264</v>
      </c>
      <c r="Q111" s="459">
        <f t="shared" si="21"/>
        <v>150</v>
      </c>
      <c r="R111" s="459">
        <f t="shared" si="21"/>
        <v>106.66666666666667</v>
      </c>
      <c r="S111" s="460">
        <f t="shared" si="21"/>
        <v>0</v>
      </c>
      <c r="T111" s="461"/>
    </row>
    <row r="112" spans="1:20" s="466" customFormat="1" ht="12.75">
      <c r="A112" s="538"/>
      <c r="B112" s="539"/>
      <c r="C112" s="539"/>
      <c r="D112" s="539"/>
      <c r="E112" s="539"/>
      <c r="F112" s="539"/>
      <c r="G112" s="539"/>
      <c r="H112" s="463">
        <v>3225</v>
      </c>
      <c r="I112" s="473" t="s">
        <v>56</v>
      </c>
      <c r="J112" s="465">
        <v>3801</v>
      </c>
      <c r="K112" s="465">
        <v>8000</v>
      </c>
      <c r="L112" s="465">
        <v>15000</v>
      </c>
      <c r="M112" s="465">
        <f>Posebni!F34+Posebni!F291+Posebni!F361</f>
        <v>145000</v>
      </c>
      <c r="N112" s="465"/>
      <c r="O112" s="465"/>
      <c r="P112" s="458">
        <f t="shared" si="21"/>
        <v>210.4709287029729</v>
      </c>
      <c r="Q112" s="459">
        <f t="shared" si="21"/>
        <v>187.5</v>
      </c>
      <c r="R112" s="459">
        <f t="shared" si="21"/>
        <v>966.6666666666666</v>
      </c>
      <c r="S112" s="460">
        <f t="shared" si="21"/>
        <v>0</v>
      </c>
      <c r="T112" s="461"/>
    </row>
    <row r="113" spans="1:20" s="466" customFormat="1" ht="12.75">
      <c r="A113" s="538"/>
      <c r="B113" s="539"/>
      <c r="C113" s="539"/>
      <c r="D113" s="539"/>
      <c r="E113" s="539"/>
      <c r="F113" s="539"/>
      <c r="G113" s="539"/>
      <c r="H113" s="463">
        <v>3227</v>
      </c>
      <c r="I113" s="473" t="s">
        <v>138</v>
      </c>
      <c r="J113" s="465">
        <v>0</v>
      </c>
      <c r="K113" s="465">
        <v>0</v>
      </c>
      <c r="L113" s="465">
        <v>0</v>
      </c>
      <c r="M113" s="465">
        <f>Posebni!F35+Posebni!F217</f>
        <v>22000</v>
      </c>
      <c r="N113" s="465"/>
      <c r="O113" s="465"/>
      <c r="P113" s="458">
        <v>0</v>
      </c>
      <c r="Q113" s="459">
        <v>0</v>
      </c>
      <c r="R113" s="459">
        <v>0</v>
      </c>
      <c r="S113" s="460">
        <v>0</v>
      </c>
      <c r="T113" s="461"/>
    </row>
    <row r="114" spans="1:20" s="462" customFormat="1" ht="12.75">
      <c r="A114" s="538" t="s">
        <v>381</v>
      </c>
      <c r="B114" s="539"/>
      <c r="C114" s="539" t="s">
        <v>383</v>
      </c>
      <c r="D114" s="539" t="s">
        <v>384</v>
      </c>
      <c r="E114" s="539"/>
      <c r="F114" s="539" t="s">
        <v>386</v>
      </c>
      <c r="G114" s="539"/>
      <c r="H114" s="455">
        <v>323</v>
      </c>
      <c r="I114" s="456" t="s">
        <v>57</v>
      </c>
      <c r="J114" s="457">
        <f>SUM(J115:J122)</f>
        <v>913407</v>
      </c>
      <c r="K114" s="457">
        <f>SUM(K115:K122)</f>
        <v>896000</v>
      </c>
      <c r="L114" s="457">
        <f>SUM(L115:L122)</f>
        <v>1059000</v>
      </c>
      <c r="M114" s="457">
        <f>SUM(M115:M122)</f>
        <v>2103000</v>
      </c>
      <c r="N114" s="457"/>
      <c r="O114" s="457"/>
      <c r="P114" s="458">
        <f t="shared" si="21"/>
        <v>98.09427779730176</v>
      </c>
      <c r="Q114" s="459">
        <f t="shared" si="21"/>
        <v>118.19196428571428</v>
      </c>
      <c r="R114" s="459">
        <f t="shared" si="21"/>
        <v>198.58356940509915</v>
      </c>
      <c r="S114" s="460">
        <f t="shared" si="21"/>
        <v>0</v>
      </c>
      <c r="T114" s="461"/>
    </row>
    <row r="115" spans="1:20" s="466" customFormat="1" ht="12.75">
      <c r="A115" s="538"/>
      <c r="B115" s="539"/>
      <c r="C115" s="539"/>
      <c r="D115" s="539"/>
      <c r="E115" s="539"/>
      <c r="F115" s="539"/>
      <c r="G115" s="539"/>
      <c r="H115" s="463">
        <v>3231</v>
      </c>
      <c r="I115" s="473" t="s">
        <v>58</v>
      </c>
      <c r="J115" s="465">
        <v>32822</v>
      </c>
      <c r="K115" s="465">
        <v>35000</v>
      </c>
      <c r="L115" s="465">
        <v>35000</v>
      </c>
      <c r="M115" s="465">
        <f>Posebni!F37</f>
        <v>35000</v>
      </c>
      <c r="N115" s="465"/>
      <c r="O115" s="465"/>
      <c r="P115" s="458">
        <f t="shared" si="21"/>
        <v>106.63579306562671</v>
      </c>
      <c r="Q115" s="459">
        <f t="shared" si="21"/>
        <v>100</v>
      </c>
      <c r="R115" s="459">
        <f t="shared" si="21"/>
        <v>100</v>
      </c>
      <c r="S115" s="460">
        <f t="shared" si="21"/>
        <v>0</v>
      </c>
      <c r="T115" s="461"/>
    </row>
    <row r="116" spans="1:20" s="466" customFormat="1" ht="12.75">
      <c r="A116" s="538"/>
      <c r="B116" s="539"/>
      <c r="C116" s="539"/>
      <c r="D116" s="539"/>
      <c r="E116" s="539"/>
      <c r="F116" s="539"/>
      <c r="G116" s="539"/>
      <c r="H116" s="463">
        <v>3232</v>
      </c>
      <c r="I116" s="473" t="s">
        <v>59</v>
      </c>
      <c r="J116" s="465">
        <v>498251</v>
      </c>
      <c r="K116" s="465">
        <v>500000</v>
      </c>
      <c r="L116" s="465">
        <v>600000</v>
      </c>
      <c r="M116" s="465">
        <f>Posebni!F38+Posebni!F303+Posebni!F310+Posebni!F319+Posebni!F325+Posebni!F331+Posebni!F337+Posebni!F343+Posebni!F349+Posebni!F355+Posebni!F402+Posebni!F426+Posebni!F435</f>
        <v>1412000</v>
      </c>
      <c r="N116" s="465"/>
      <c r="O116" s="465"/>
      <c r="P116" s="458">
        <f t="shared" si="21"/>
        <v>100.35102789557872</v>
      </c>
      <c r="Q116" s="459">
        <f t="shared" si="21"/>
        <v>120</v>
      </c>
      <c r="R116" s="459">
        <f t="shared" si="21"/>
        <v>235.33333333333334</v>
      </c>
      <c r="S116" s="460">
        <f t="shared" si="21"/>
        <v>0</v>
      </c>
      <c r="T116" s="461"/>
    </row>
    <row r="117" spans="1:20" s="466" customFormat="1" ht="12.75">
      <c r="A117" s="538"/>
      <c r="B117" s="539"/>
      <c r="C117" s="539"/>
      <c r="D117" s="539"/>
      <c r="E117" s="539"/>
      <c r="F117" s="539"/>
      <c r="G117" s="539"/>
      <c r="H117" s="463">
        <v>3233</v>
      </c>
      <c r="I117" s="473" t="s">
        <v>60</v>
      </c>
      <c r="J117" s="465">
        <v>76081</v>
      </c>
      <c r="K117" s="465">
        <v>30000</v>
      </c>
      <c r="L117" s="465">
        <v>30000</v>
      </c>
      <c r="M117" s="465">
        <f>Posebni!F39+Posebni!F252</f>
        <v>30000</v>
      </c>
      <c r="N117" s="465"/>
      <c r="O117" s="465"/>
      <c r="P117" s="458">
        <f t="shared" si="21"/>
        <v>39.43165836411193</v>
      </c>
      <c r="Q117" s="459">
        <f t="shared" si="21"/>
        <v>100</v>
      </c>
      <c r="R117" s="459">
        <f t="shared" si="21"/>
        <v>100</v>
      </c>
      <c r="S117" s="460">
        <f t="shared" si="21"/>
        <v>0</v>
      </c>
      <c r="T117" s="461"/>
    </row>
    <row r="118" spans="1:20" s="466" customFormat="1" ht="12.75">
      <c r="A118" s="538"/>
      <c r="B118" s="539"/>
      <c r="C118" s="539"/>
      <c r="D118" s="539"/>
      <c r="E118" s="539"/>
      <c r="F118" s="539"/>
      <c r="G118" s="539"/>
      <c r="H118" s="463">
        <v>3234</v>
      </c>
      <c r="I118" s="473" t="s">
        <v>61</v>
      </c>
      <c r="J118" s="465">
        <v>148075</v>
      </c>
      <c r="K118" s="465">
        <v>120000</v>
      </c>
      <c r="L118" s="465">
        <v>150000</v>
      </c>
      <c r="M118" s="465">
        <f>Posebni!F40+Posebni!F175+Posebni!F285+Posebni!F309</f>
        <v>245000</v>
      </c>
      <c r="N118" s="465"/>
      <c r="O118" s="465"/>
      <c r="P118" s="458">
        <f t="shared" si="21"/>
        <v>81.04001350666891</v>
      </c>
      <c r="Q118" s="459">
        <f t="shared" si="21"/>
        <v>125</v>
      </c>
      <c r="R118" s="459">
        <f t="shared" si="21"/>
        <v>163.33333333333334</v>
      </c>
      <c r="S118" s="460">
        <f t="shared" si="21"/>
        <v>0</v>
      </c>
      <c r="T118" s="461"/>
    </row>
    <row r="119" spans="1:20" s="466" customFormat="1" ht="12.75">
      <c r="A119" s="538"/>
      <c r="B119" s="539"/>
      <c r="C119" s="539"/>
      <c r="D119" s="539"/>
      <c r="E119" s="539"/>
      <c r="F119" s="539"/>
      <c r="G119" s="539"/>
      <c r="H119" s="463">
        <v>3236</v>
      </c>
      <c r="I119" s="473" t="s">
        <v>62</v>
      </c>
      <c r="J119" s="465">
        <v>0</v>
      </c>
      <c r="K119" s="465">
        <v>1000</v>
      </c>
      <c r="L119" s="465">
        <v>1000</v>
      </c>
      <c r="M119" s="465">
        <f>Posebni!F41+Posebni!F188+Posebni!F189</f>
        <v>22000</v>
      </c>
      <c r="N119" s="465"/>
      <c r="O119" s="465"/>
      <c r="P119" s="458">
        <v>0</v>
      </c>
      <c r="Q119" s="459">
        <f t="shared" si="21"/>
        <v>100</v>
      </c>
      <c r="R119" s="459">
        <f t="shared" si="21"/>
        <v>2200</v>
      </c>
      <c r="S119" s="460">
        <f t="shared" si="21"/>
        <v>0</v>
      </c>
      <c r="T119" s="461"/>
    </row>
    <row r="120" spans="1:20" s="466" customFormat="1" ht="12.75">
      <c r="A120" s="538"/>
      <c r="B120" s="539"/>
      <c r="C120" s="539"/>
      <c r="D120" s="539"/>
      <c r="E120" s="539"/>
      <c r="F120" s="539"/>
      <c r="G120" s="539"/>
      <c r="H120" s="463">
        <v>3237</v>
      </c>
      <c r="I120" s="473" t="s">
        <v>63</v>
      </c>
      <c r="J120" s="465">
        <v>134917</v>
      </c>
      <c r="K120" s="465">
        <v>180000</v>
      </c>
      <c r="L120" s="465">
        <v>200000</v>
      </c>
      <c r="M120" s="465">
        <f>Posebni!F42+Posebni!F78+Posebni!F125+Posebni!F224+Posebni!F225</f>
        <v>260000</v>
      </c>
      <c r="N120" s="465"/>
      <c r="O120" s="465"/>
      <c r="P120" s="458">
        <f t="shared" si="21"/>
        <v>133.41535907261502</v>
      </c>
      <c r="Q120" s="459">
        <f t="shared" si="21"/>
        <v>111.11111111111111</v>
      </c>
      <c r="R120" s="459">
        <f t="shared" si="21"/>
        <v>130</v>
      </c>
      <c r="S120" s="460">
        <f t="shared" si="21"/>
        <v>0</v>
      </c>
      <c r="T120" s="461"/>
    </row>
    <row r="121" spans="1:20" s="466" customFormat="1" ht="12.75">
      <c r="A121" s="538"/>
      <c r="B121" s="539"/>
      <c r="C121" s="539"/>
      <c r="D121" s="539"/>
      <c r="E121" s="539"/>
      <c r="F121" s="539"/>
      <c r="G121" s="539"/>
      <c r="H121" s="463">
        <v>3238</v>
      </c>
      <c r="I121" s="473" t="s">
        <v>64</v>
      </c>
      <c r="J121" s="465">
        <v>3376</v>
      </c>
      <c r="K121" s="465">
        <v>5000</v>
      </c>
      <c r="L121" s="465">
        <v>13000</v>
      </c>
      <c r="M121" s="465">
        <f>Posebni!F43</f>
        <v>12000</v>
      </c>
      <c r="N121" s="465"/>
      <c r="O121" s="465"/>
      <c r="P121" s="458">
        <f t="shared" si="21"/>
        <v>148.1042654028436</v>
      </c>
      <c r="Q121" s="459">
        <f t="shared" si="21"/>
        <v>260</v>
      </c>
      <c r="R121" s="459">
        <f t="shared" si="21"/>
        <v>92.3076923076923</v>
      </c>
      <c r="S121" s="460">
        <f t="shared" si="21"/>
        <v>0</v>
      </c>
      <c r="T121" s="461"/>
    </row>
    <row r="122" spans="1:20" s="466" customFormat="1" ht="12.75">
      <c r="A122" s="538"/>
      <c r="B122" s="539"/>
      <c r="C122" s="539"/>
      <c r="D122" s="539"/>
      <c r="E122" s="539"/>
      <c r="F122" s="539"/>
      <c r="G122" s="539"/>
      <c r="H122" s="463">
        <v>3239</v>
      </c>
      <c r="I122" s="473" t="s">
        <v>65</v>
      </c>
      <c r="J122" s="465">
        <v>19885</v>
      </c>
      <c r="K122" s="465">
        <v>25000</v>
      </c>
      <c r="L122" s="465">
        <v>30000</v>
      </c>
      <c r="M122" s="465">
        <f>Posebni!F44+Posebni!F100+Posebni!F196+Posebni!F253+Posebni!F363</f>
        <v>87000</v>
      </c>
      <c r="N122" s="465"/>
      <c r="O122" s="465"/>
      <c r="P122" s="458">
        <f t="shared" si="21"/>
        <v>125.72290671360322</v>
      </c>
      <c r="Q122" s="459">
        <f t="shared" si="21"/>
        <v>120</v>
      </c>
      <c r="R122" s="459">
        <f t="shared" si="21"/>
        <v>290</v>
      </c>
      <c r="S122" s="460">
        <f t="shared" si="21"/>
        <v>0</v>
      </c>
      <c r="T122" s="461"/>
    </row>
    <row r="123" spans="1:20" s="479" customFormat="1" ht="12.75">
      <c r="A123" s="538" t="s">
        <v>381</v>
      </c>
      <c r="B123" s="539"/>
      <c r="C123" s="539"/>
      <c r="D123" s="539"/>
      <c r="E123" s="539"/>
      <c r="F123" s="539"/>
      <c r="G123" s="539"/>
      <c r="H123" s="477">
        <v>324</v>
      </c>
      <c r="I123" s="483" t="s">
        <v>372</v>
      </c>
      <c r="J123" s="478">
        <f>SUM(J124)</f>
        <v>0</v>
      </c>
      <c r="K123" s="478">
        <f>SUM(K124)</f>
        <v>1000</v>
      </c>
      <c r="L123" s="478">
        <f>SUM(L124)</f>
        <v>1000</v>
      </c>
      <c r="M123" s="478">
        <f>SUM(M124)</f>
        <v>25000</v>
      </c>
      <c r="N123" s="478"/>
      <c r="O123" s="478"/>
      <c r="P123" s="458">
        <v>0</v>
      </c>
      <c r="Q123" s="459">
        <f t="shared" si="21"/>
        <v>100</v>
      </c>
      <c r="R123" s="459">
        <f t="shared" si="21"/>
        <v>2500</v>
      </c>
      <c r="S123" s="460">
        <f t="shared" si="21"/>
        <v>0</v>
      </c>
      <c r="T123" s="461"/>
    </row>
    <row r="124" spans="1:20" s="466" customFormat="1" ht="12.75">
      <c r="A124" s="538"/>
      <c r="B124" s="539"/>
      <c r="C124" s="539"/>
      <c r="D124" s="539"/>
      <c r="E124" s="539"/>
      <c r="F124" s="539"/>
      <c r="G124" s="539"/>
      <c r="H124" s="480">
        <v>3241</v>
      </c>
      <c r="I124" s="86" t="s">
        <v>148</v>
      </c>
      <c r="J124" s="465">
        <v>0</v>
      </c>
      <c r="K124" s="465">
        <v>1000</v>
      </c>
      <c r="L124" s="465">
        <v>1000</v>
      </c>
      <c r="M124" s="465">
        <f>Posebni!F46</f>
        <v>25000</v>
      </c>
      <c r="N124" s="465"/>
      <c r="O124" s="465"/>
      <c r="P124" s="458">
        <v>0</v>
      </c>
      <c r="Q124" s="459">
        <f t="shared" si="21"/>
        <v>100</v>
      </c>
      <c r="R124" s="459">
        <f t="shared" si="21"/>
        <v>2500</v>
      </c>
      <c r="S124" s="460">
        <f t="shared" si="21"/>
        <v>0</v>
      </c>
      <c r="T124" s="461"/>
    </row>
    <row r="125" spans="1:20" s="462" customFormat="1" ht="12.75">
      <c r="A125" s="538" t="s">
        <v>381</v>
      </c>
      <c r="B125" s="539"/>
      <c r="C125" s="539"/>
      <c r="D125" s="539"/>
      <c r="E125" s="539"/>
      <c r="F125" s="539"/>
      <c r="G125" s="539"/>
      <c r="H125" s="455">
        <v>329</v>
      </c>
      <c r="I125" s="456" t="s">
        <v>66</v>
      </c>
      <c r="J125" s="457">
        <f>SUM(J126:J131)</f>
        <v>263498</v>
      </c>
      <c r="K125" s="457">
        <f>SUM(K126:K131)</f>
        <v>174000</v>
      </c>
      <c r="L125" s="457">
        <f>SUM(L126:L131)</f>
        <v>224000</v>
      </c>
      <c r="M125" s="457">
        <f>SUM(M126:M131)</f>
        <v>263000</v>
      </c>
      <c r="N125" s="457"/>
      <c r="O125" s="457"/>
      <c r="P125" s="458">
        <f t="shared" si="21"/>
        <v>66.03465680953934</v>
      </c>
      <c r="Q125" s="459">
        <f t="shared" si="21"/>
        <v>128.73563218390805</v>
      </c>
      <c r="R125" s="459">
        <f t="shared" si="21"/>
        <v>117.41071428571428</v>
      </c>
      <c r="S125" s="460">
        <f t="shared" si="21"/>
        <v>0</v>
      </c>
      <c r="T125" s="461"/>
    </row>
    <row r="126" spans="1:20" ht="12.75">
      <c r="A126" s="517"/>
      <c r="B126" s="518"/>
      <c r="C126" s="518"/>
      <c r="D126" s="518"/>
      <c r="E126" s="518"/>
      <c r="F126" s="518"/>
      <c r="G126" s="518"/>
      <c r="H126" s="30">
        <v>3291</v>
      </c>
      <c r="I126" s="69" t="s">
        <v>352</v>
      </c>
      <c r="J126" s="21">
        <v>139148</v>
      </c>
      <c r="K126" s="21">
        <v>50000</v>
      </c>
      <c r="L126" s="21">
        <v>100000</v>
      </c>
      <c r="M126" s="21">
        <f>Posebni!F91+Posebni!F102</f>
        <v>140000</v>
      </c>
      <c r="N126" s="21"/>
      <c r="O126" s="21"/>
      <c r="P126" s="70">
        <f t="shared" si="21"/>
        <v>35.932963463362746</v>
      </c>
      <c r="Q126" s="71">
        <f t="shared" si="21"/>
        <v>200</v>
      </c>
      <c r="R126" s="71">
        <f t="shared" si="21"/>
        <v>140</v>
      </c>
      <c r="S126" s="72">
        <f t="shared" si="21"/>
        <v>0</v>
      </c>
      <c r="T126" s="73"/>
    </row>
    <row r="127" spans="1:20" ht="12.75">
      <c r="A127" s="517"/>
      <c r="B127" s="518"/>
      <c r="C127" s="518"/>
      <c r="D127" s="518"/>
      <c r="E127" s="518"/>
      <c r="F127" s="518"/>
      <c r="G127" s="518"/>
      <c r="H127" s="30">
        <v>3292</v>
      </c>
      <c r="I127" s="20" t="s">
        <v>68</v>
      </c>
      <c r="J127" s="21">
        <v>11718</v>
      </c>
      <c r="K127" s="21">
        <v>12000</v>
      </c>
      <c r="L127" s="21">
        <v>12000</v>
      </c>
      <c r="M127" s="21">
        <f>Posebni!F48</f>
        <v>10000</v>
      </c>
      <c r="N127" s="21"/>
      <c r="O127" s="21"/>
      <c r="P127" s="70">
        <f t="shared" si="21"/>
        <v>102.40655401945725</v>
      </c>
      <c r="Q127" s="71">
        <f t="shared" si="21"/>
        <v>100</v>
      </c>
      <c r="R127" s="71">
        <f t="shared" si="21"/>
        <v>83.33333333333334</v>
      </c>
      <c r="S127" s="72">
        <f t="shared" si="21"/>
        <v>0</v>
      </c>
      <c r="T127" s="73"/>
    </row>
    <row r="128" spans="1:20" ht="12.75">
      <c r="A128" s="517"/>
      <c r="B128" s="518"/>
      <c r="C128" s="518"/>
      <c r="D128" s="518"/>
      <c r="E128" s="518"/>
      <c r="F128" s="518"/>
      <c r="G128" s="518"/>
      <c r="H128" s="30">
        <v>3293</v>
      </c>
      <c r="I128" s="20" t="s">
        <v>69</v>
      </c>
      <c r="J128" s="21">
        <v>79821</v>
      </c>
      <c r="K128" s="21">
        <v>80000</v>
      </c>
      <c r="L128" s="21">
        <v>80000</v>
      </c>
      <c r="M128" s="21">
        <f>Posebni!F49+Posebni!F92+Posebni!F255</f>
        <v>37000</v>
      </c>
      <c r="N128" s="21"/>
      <c r="O128" s="21"/>
      <c r="P128" s="70">
        <f t="shared" si="21"/>
        <v>100.22425176332044</v>
      </c>
      <c r="Q128" s="71">
        <f t="shared" si="21"/>
        <v>100</v>
      </c>
      <c r="R128" s="71">
        <f t="shared" si="21"/>
        <v>46.25</v>
      </c>
      <c r="S128" s="72">
        <f t="shared" si="21"/>
        <v>0</v>
      </c>
      <c r="T128" s="73"/>
    </row>
    <row r="129" spans="1:20" ht="12.75">
      <c r="A129" s="517"/>
      <c r="B129" s="518"/>
      <c r="C129" s="518"/>
      <c r="D129" s="518"/>
      <c r="E129" s="518"/>
      <c r="F129" s="518"/>
      <c r="G129" s="518"/>
      <c r="H129" s="30">
        <v>3294</v>
      </c>
      <c r="I129" s="20" t="s">
        <v>70</v>
      </c>
      <c r="J129" s="21">
        <v>2859</v>
      </c>
      <c r="K129" s="21">
        <v>4000</v>
      </c>
      <c r="L129" s="21">
        <v>4000</v>
      </c>
      <c r="M129" s="21">
        <f>Posebni!F93</f>
        <v>24000</v>
      </c>
      <c r="N129" s="21"/>
      <c r="O129" s="21"/>
      <c r="P129" s="70">
        <f t="shared" si="21"/>
        <v>139.90905911157748</v>
      </c>
      <c r="Q129" s="71">
        <f t="shared" si="21"/>
        <v>100</v>
      </c>
      <c r="R129" s="71">
        <f t="shared" si="21"/>
        <v>600</v>
      </c>
      <c r="S129" s="72">
        <f t="shared" si="21"/>
        <v>0</v>
      </c>
      <c r="T129" s="73"/>
    </row>
    <row r="130" spans="1:20" ht="12.75">
      <c r="A130" s="517"/>
      <c r="B130" s="518"/>
      <c r="C130" s="518"/>
      <c r="D130" s="518"/>
      <c r="E130" s="518"/>
      <c r="F130" s="518"/>
      <c r="G130" s="518"/>
      <c r="H130" s="30">
        <v>3295</v>
      </c>
      <c r="I130" s="20" t="s">
        <v>134</v>
      </c>
      <c r="J130" s="21">
        <v>1243</v>
      </c>
      <c r="K130" s="21">
        <v>4000</v>
      </c>
      <c r="L130" s="21">
        <v>4000</v>
      </c>
      <c r="M130" s="21">
        <f>Posebni!F50</f>
        <v>40000</v>
      </c>
      <c r="N130" s="21"/>
      <c r="O130" s="21"/>
      <c r="P130" s="70">
        <f aca="true" t="shared" si="25" ref="P130:S182">K130/J130*100</f>
        <v>321.80209171359616</v>
      </c>
      <c r="Q130" s="71">
        <f t="shared" si="25"/>
        <v>100</v>
      </c>
      <c r="R130" s="71">
        <f t="shared" si="25"/>
        <v>1000</v>
      </c>
      <c r="S130" s="72">
        <f t="shared" si="25"/>
        <v>0</v>
      </c>
      <c r="T130" s="73"/>
    </row>
    <row r="131" spans="1:20" ht="12.75">
      <c r="A131" s="521"/>
      <c r="B131" s="522"/>
      <c r="C131" s="522"/>
      <c r="D131" s="522"/>
      <c r="E131" s="522"/>
      <c r="F131" s="522"/>
      <c r="G131" s="522"/>
      <c r="H131" s="52">
        <v>3299</v>
      </c>
      <c r="I131" s="53" t="s">
        <v>66</v>
      </c>
      <c r="J131" s="22">
        <v>28709</v>
      </c>
      <c r="K131" s="22">
        <v>24000</v>
      </c>
      <c r="L131" s="22">
        <v>24000</v>
      </c>
      <c r="M131" s="22">
        <f>Posebni!F51+Posebni!F256</f>
        <v>12000</v>
      </c>
      <c r="N131" s="22"/>
      <c r="O131" s="22"/>
      <c r="P131" s="70">
        <f t="shared" si="25"/>
        <v>83.5974781427427</v>
      </c>
      <c r="Q131" s="71">
        <f t="shared" si="25"/>
        <v>100</v>
      </c>
      <c r="R131" s="71">
        <f t="shared" si="25"/>
        <v>50</v>
      </c>
      <c r="S131" s="72">
        <f t="shared" si="25"/>
        <v>0</v>
      </c>
      <c r="T131" s="73"/>
    </row>
    <row r="132" spans="1:20" s="128" customFormat="1" ht="12.75">
      <c r="A132" s="544"/>
      <c r="B132" s="545"/>
      <c r="C132" s="545"/>
      <c r="D132" s="545"/>
      <c r="E132" s="545"/>
      <c r="F132" s="545"/>
      <c r="G132" s="545"/>
      <c r="H132" s="129">
        <v>34</v>
      </c>
      <c r="I132" s="130" t="s">
        <v>71</v>
      </c>
      <c r="J132" s="131">
        <f>SUM(J133+J135)</f>
        <v>64117</v>
      </c>
      <c r="K132" s="131">
        <f>SUM(K133+K135)</f>
        <v>21000</v>
      </c>
      <c r="L132" s="131">
        <f>SUM(L133+L135)</f>
        <v>56000</v>
      </c>
      <c r="M132" s="131">
        <f>SUM(M133+M135)</f>
        <v>25000</v>
      </c>
      <c r="N132" s="131">
        <f>Posebni!G52+Posebni!G470</f>
        <v>16000</v>
      </c>
      <c r="O132" s="131">
        <f>Posebni!H52+Posebni!H470</f>
        <v>16000</v>
      </c>
      <c r="P132" s="131">
        <f>Posebni!I52+Posebni!I470</f>
        <v>64</v>
      </c>
      <c r="Q132" s="131">
        <f>Posebni!J52+Posebni!J470</f>
        <v>100</v>
      </c>
      <c r="R132" s="131">
        <f>Posebni!K52+Posebni!K470</f>
        <v>0</v>
      </c>
      <c r="S132" s="126">
        <f t="shared" si="25"/>
        <v>64</v>
      </c>
      <c r="T132" s="127">
        <f>O132/N132*100</f>
        <v>100</v>
      </c>
    </row>
    <row r="133" spans="1:20" s="462" customFormat="1" ht="12.75">
      <c r="A133" s="538"/>
      <c r="B133" s="539"/>
      <c r="C133" s="539"/>
      <c r="D133" s="539"/>
      <c r="E133" s="539"/>
      <c r="F133" s="539"/>
      <c r="G133" s="539"/>
      <c r="H133" s="455">
        <v>342</v>
      </c>
      <c r="I133" s="456" t="s">
        <v>150</v>
      </c>
      <c r="J133" s="457">
        <f>SUM(J134)</f>
        <v>44812</v>
      </c>
      <c r="K133" s="457">
        <f>SUM(K134)</f>
        <v>5000</v>
      </c>
      <c r="L133" s="457">
        <f>SUM(L134)</f>
        <v>40000</v>
      </c>
      <c r="M133" s="457">
        <f>SUM(M134)</f>
        <v>0</v>
      </c>
      <c r="N133" s="457"/>
      <c r="O133" s="457"/>
      <c r="P133" s="458">
        <v>0</v>
      </c>
      <c r="Q133" s="459">
        <f t="shared" si="25"/>
        <v>800</v>
      </c>
      <c r="R133" s="459">
        <f t="shared" si="25"/>
        <v>0</v>
      </c>
      <c r="S133" s="460">
        <v>0</v>
      </c>
      <c r="T133" s="461"/>
    </row>
    <row r="134" spans="1:20" s="484" customFormat="1" ht="21">
      <c r="A134" s="538"/>
      <c r="B134" s="539"/>
      <c r="C134" s="539"/>
      <c r="D134" s="539"/>
      <c r="E134" s="539"/>
      <c r="F134" s="539"/>
      <c r="G134" s="539"/>
      <c r="H134" s="463">
        <v>3423</v>
      </c>
      <c r="I134" s="473" t="s">
        <v>151</v>
      </c>
      <c r="J134" s="465">
        <v>44812</v>
      </c>
      <c r="K134" s="465">
        <v>5000</v>
      </c>
      <c r="L134" s="465">
        <v>40000</v>
      </c>
      <c r="M134" s="465">
        <v>0</v>
      </c>
      <c r="N134" s="465"/>
      <c r="O134" s="465"/>
      <c r="P134" s="458">
        <v>0</v>
      </c>
      <c r="Q134" s="459">
        <f t="shared" si="25"/>
        <v>800</v>
      </c>
      <c r="R134" s="459">
        <f t="shared" si="25"/>
        <v>0</v>
      </c>
      <c r="S134" s="460">
        <v>0</v>
      </c>
      <c r="T134" s="461"/>
    </row>
    <row r="135" spans="1:20" s="462" customFormat="1" ht="12.75">
      <c r="A135" s="538" t="s">
        <v>381</v>
      </c>
      <c r="B135" s="539"/>
      <c r="C135" s="539"/>
      <c r="D135" s="539"/>
      <c r="E135" s="539"/>
      <c r="F135" s="539"/>
      <c r="G135" s="539"/>
      <c r="H135" s="455">
        <v>343</v>
      </c>
      <c r="I135" s="456" t="s">
        <v>72</v>
      </c>
      <c r="J135" s="457">
        <f>SUM(J136:J138)</f>
        <v>19305</v>
      </c>
      <c r="K135" s="457">
        <f>SUM(K136:K138)</f>
        <v>16000</v>
      </c>
      <c r="L135" s="457">
        <f>SUM(L136:L138)</f>
        <v>16000</v>
      </c>
      <c r="M135" s="457">
        <f>SUM(M136:M138)</f>
        <v>25000</v>
      </c>
      <c r="N135" s="457"/>
      <c r="O135" s="457"/>
      <c r="P135" s="458">
        <f t="shared" si="25"/>
        <v>82.88008288008288</v>
      </c>
      <c r="Q135" s="459">
        <f t="shared" si="25"/>
        <v>100</v>
      </c>
      <c r="R135" s="459">
        <f t="shared" si="25"/>
        <v>156.25</v>
      </c>
      <c r="S135" s="460">
        <f t="shared" si="25"/>
        <v>0</v>
      </c>
      <c r="T135" s="461"/>
    </row>
    <row r="136" spans="1:20" ht="12.75">
      <c r="A136" s="517"/>
      <c r="B136" s="518"/>
      <c r="C136" s="518"/>
      <c r="D136" s="518"/>
      <c r="E136" s="518"/>
      <c r="F136" s="518"/>
      <c r="G136" s="518"/>
      <c r="H136" s="30">
        <v>3431</v>
      </c>
      <c r="I136" s="20" t="s">
        <v>152</v>
      </c>
      <c r="J136" s="21">
        <v>17392</v>
      </c>
      <c r="K136" s="21">
        <v>11000</v>
      </c>
      <c r="L136" s="21">
        <v>11000</v>
      </c>
      <c r="M136" s="21">
        <f>Posebni!F54</f>
        <v>10000</v>
      </c>
      <c r="N136" s="21"/>
      <c r="O136" s="21"/>
      <c r="P136" s="70">
        <f t="shared" si="25"/>
        <v>63.24747010119596</v>
      </c>
      <c r="Q136" s="71">
        <f t="shared" si="25"/>
        <v>100</v>
      </c>
      <c r="R136" s="71">
        <f t="shared" si="25"/>
        <v>90.9090909090909</v>
      </c>
      <c r="S136" s="72">
        <f t="shared" si="25"/>
        <v>0</v>
      </c>
      <c r="T136" s="73"/>
    </row>
    <row r="137" spans="1:20" ht="12.75">
      <c r="A137" s="517"/>
      <c r="B137" s="518"/>
      <c r="C137" s="518"/>
      <c r="D137" s="518"/>
      <c r="E137" s="518"/>
      <c r="F137" s="518"/>
      <c r="G137" s="518"/>
      <c r="H137" s="30">
        <v>3433</v>
      </c>
      <c r="I137" s="20" t="s">
        <v>149</v>
      </c>
      <c r="J137" s="21">
        <v>3</v>
      </c>
      <c r="K137" s="21">
        <v>1000</v>
      </c>
      <c r="L137" s="21">
        <v>1000</v>
      </c>
      <c r="M137" s="21">
        <f>Posebni!F55</f>
        <v>10000</v>
      </c>
      <c r="N137" s="21"/>
      <c r="O137" s="21"/>
      <c r="P137" s="70">
        <f t="shared" si="25"/>
        <v>33333.33333333333</v>
      </c>
      <c r="Q137" s="71">
        <f t="shared" si="25"/>
        <v>100</v>
      </c>
      <c r="R137" s="71">
        <f t="shared" si="25"/>
        <v>1000</v>
      </c>
      <c r="S137" s="72">
        <f t="shared" si="25"/>
        <v>0</v>
      </c>
      <c r="T137" s="73"/>
    </row>
    <row r="138" spans="1:20" ht="12.75">
      <c r="A138" s="517"/>
      <c r="B138" s="518"/>
      <c r="C138" s="518"/>
      <c r="D138" s="518"/>
      <c r="E138" s="518"/>
      <c r="F138" s="518"/>
      <c r="G138" s="518"/>
      <c r="H138" s="30">
        <v>3434</v>
      </c>
      <c r="I138" s="20" t="s">
        <v>75</v>
      </c>
      <c r="J138" s="21">
        <v>1910</v>
      </c>
      <c r="K138" s="21">
        <v>4000</v>
      </c>
      <c r="L138" s="21">
        <v>4000</v>
      </c>
      <c r="M138" s="21">
        <f>Posebni!F56</f>
        <v>5000</v>
      </c>
      <c r="N138" s="21"/>
      <c r="O138" s="21"/>
      <c r="P138" s="70">
        <f t="shared" si="25"/>
        <v>209.4240837696335</v>
      </c>
      <c r="Q138" s="71">
        <f t="shared" si="25"/>
        <v>100</v>
      </c>
      <c r="R138" s="71">
        <f t="shared" si="25"/>
        <v>125</v>
      </c>
      <c r="S138" s="72">
        <f t="shared" si="25"/>
        <v>0</v>
      </c>
      <c r="T138" s="73"/>
    </row>
    <row r="139" spans="1:20" s="128" customFormat="1" ht="12.75">
      <c r="A139" s="544"/>
      <c r="B139" s="545"/>
      <c r="C139" s="545"/>
      <c r="D139" s="545"/>
      <c r="E139" s="545"/>
      <c r="F139" s="545"/>
      <c r="G139" s="545"/>
      <c r="H139" s="129">
        <v>35</v>
      </c>
      <c r="I139" s="130" t="s">
        <v>76</v>
      </c>
      <c r="J139" s="131">
        <f>SUM(J140)</f>
        <v>0</v>
      </c>
      <c r="K139" s="131">
        <f>SUM(K140)</f>
        <v>0</v>
      </c>
      <c r="L139" s="131">
        <f>SUM(L140)</f>
        <v>0</v>
      </c>
      <c r="M139" s="131">
        <f>SUM(M140)</f>
        <v>150000</v>
      </c>
      <c r="N139" s="131">
        <f>Posebni!G110+Posebni!G116</f>
        <v>150000</v>
      </c>
      <c r="O139" s="131">
        <f>Posebni!H110+Posebni!H116</f>
        <v>150000</v>
      </c>
      <c r="P139" s="124">
        <v>0</v>
      </c>
      <c r="Q139" s="125">
        <v>0</v>
      </c>
      <c r="R139" s="125">
        <v>0</v>
      </c>
      <c r="S139" s="126">
        <v>0</v>
      </c>
      <c r="T139" s="127">
        <v>0</v>
      </c>
    </row>
    <row r="140" spans="1:20" s="462" customFormat="1" ht="21">
      <c r="A140" s="538"/>
      <c r="B140" s="539"/>
      <c r="C140" s="539"/>
      <c r="D140" s="539"/>
      <c r="E140" s="539"/>
      <c r="F140" s="539"/>
      <c r="G140" s="539"/>
      <c r="H140" s="455">
        <v>352</v>
      </c>
      <c r="I140" s="456" t="s">
        <v>161</v>
      </c>
      <c r="J140" s="457">
        <f>SUM(J142)</f>
        <v>0</v>
      </c>
      <c r="K140" s="457">
        <f>SUM(K142)</f>
        <v>0</v>
      </c>
      <c r="L140" s="457">
        <f>SUM(L142)</f>
        <v>0</v>
      </c>
      <c r="M140" s="457">
        <f>SUM(M141+M142)</f>
        <v>150000</v>
      </c>
      <c r="N140" s="457"/>
      <c r="O140" s="457"/>
      <c r="P140" s="458">
        <v>0</v>
      </c>
      <c r="Q140" s="459">
        <v>0</v>
      </c>
      <c r="R140" s="459">
        <v>0</v>
      </c>
      <c r="S140" s="460">
        <v>0</v>
      </c>
      <c r="T140" s="461"/>
    </row>
    <row r="141" spans="1:20" s="462" customFormat="1" ht="21">
      <c r="A141" s="538"/>
      <c r="B141" s="539"/>
      <c r="C141" s="539"/>
      <c r="D141" s="539"/>
      <c r="E141" s="539"/>
      <c r="F141" s="539"/>
      <c r="G141" s="539"/>
      <c r="H141" s="480">
        <v>3522</v>
      </c>
      <c r="I141" s="86" t="s">
        <v>406</v>
      </c>
      <c r="J141" s="457"/>
      <c r="K141" s="457"/>
      <c r="L141" s="457"/>
      <c r="M141" s="481">
        <f>Posebni!F112</f>
        <v>100000</v>
      </c>
      <c r="N141" s="457"/>
      <c r="O141" s="457"/>
      <c r="P141" s="458"/>
      <c r="Q141" s="459"/>
      <c r="R141" s="459"/>
      <c r="S141" s="460"/>
      <c r="T141" s="461"/>
    </row>
    <row r="142" spans="1:20" ht="21">
      <c r="A142" s="517"/>
      <c r="B142" s="518"/>
      <c r="C142" s="518"/>
      <c r="D142" s="518"/>
      <c r="E142" s="518"/>
      <c r="F142" s="518"/>
      <c r="G142" s="518"/>
      <c r="H142" s="30">
        <v>3523</v>
      </c>
      <c r="I142" s="20" t="s">
        <v>77</v>
      </c>
      <c r="J142" s="21">
        <v>0</v>
      </c>
      <c r="K142" s="21">
        <v>0</v>
      </c>
      <c r="L142" s="21">
        <v>0</v>
      </c>
      <c r="M142" s="21">
        <f>Posebni!F118</f>
        <v>50000</v>
      </c>
      <c r="N142" s="21"/>
      <c r="O142" s="21"/>
      <c r="P142" s="70">
        <v>0</v>
      </c>
      <c r="Q142" s="71">
        <v>0</v>
      </c>
      <c r="R142" s="71">
        <v>0</v>
      </c>
      <c r="S142" s="72">
        <v>0</v>
      </c>
      <c r="T142" s="73"/>
    </row>
    <row r="143" spans="1:20" s="128" customFormat="1" ht="21">
      <c r="A143" s="544"/>
      <c r="B143" s="545"/>
      <c r="C143" s="545"/>
      <c r="D143" s="545"/>
      <c r="E143" s="545"/>
      <c r="F143" s="545"/>
      <c r="G143" s="545"/>
      <c r="H143" s="129">
        <v>36</v>
      </c>
      <c r="I143" s="130" t="s">
        <v>139</v>
      </c>
      <c r="J143" s="131">
        <f>SUM(J144)</f>
        <v>0</v>
      </c>
      <c r="K143" s="131">
        <f>SUM(K144)</f>
        <v>15000</v>
      </c>
      <c r="L143" s="131">
        <f>SUM(L144)</f>
        <v>50000</v>
      </c>
      <c r="M143" s="131">
        <f>SUM(M144)</f>
        <v>85000</v>
      </c>
      <c r="N143" s="131">
        <f>Posebni!G180+Posebni!G230+Posebni!G292</f>
        <v>55000</v>
      </c>
      <c r="O143" s="131">
        <f>Posebni!H180+Posebni!H230+Posebni!H292</f>
        <v>55000</v>
      </c>
      <c r="P143" s="124">
        <v>0</v>
      </c>
      <c r="Q143" s="125">
        <f t="shared" si="25"/>
        <v>333.33333333333337</v>
      </c>
      <c r="R143" s="125">
        <f t="shared" si="25"/>
        <v>170</v>
      </c>
      <c r="S143" s="126">
        <f t="shared" si="25"/>
        <v>64.70588235294117</v>
      </c>
      <c r="T143" s="127">
        <f>O143/N143*100</f>
        <v>100</v>
      </c>
    </row>
    <row r="144" spans="1:20" s="462" customFormat="1" ht="12.75">
      <c r="A144" s="538" t="s">
        <v>381</v>
      </c>
      <c r="B144" s="539"/>
      <c r="C144" s="539"/>
      <c r="D144" s="539" t="s">
        <v>384</v>
      </c>
      <c r="E144" s="539" t="s">
        <v>385</v>
      </c>
      <c r="F144" s="539"/>
      <c r="G144" s="539"/>
      <c r="H144" s="455">
        <v>363</v>
      </c>
      <c r="I144" s="456" t="s">
        <v>142</v>
      </c>
      <c r="J144" s="457">
        <f>SUM(J145:J146)</f>
        <v>0</v>
      </c>
      <c r="K144" s="457">
        <f>SUM(K145:K146)</f>
        <v>15000</v>
      </c>
      <c r="L144" s="457">
        <f>SUM(L145:L146)</f>
        <v>50000</v>
      </c>
      <c r="M144" s="457">
        <f>SUM(M145:M146)</f>
        <v>85000</v>
      </c>
      <c r="N144" s="457"/>
      <c r="O144" s="457"/>
      <c r="P144" s="458">
        <v>0</v>
      </c>
      <c r="Q144" s="459">
        <f t="shared" si="25"/>
        <v>333.33333333333337</v>
      </c>
      <c r="R144" s="459">
        <f t="shared" si="25"/>
        <v>170</v>
      </c>
      <c r="S144" s="460">
        <f t="shared" si="25"/>
        <v>0</v>
      </c>
      <c r="T144" s="460"/>
    </row>
    <row r="145" spans="1:20" ht="12.75">
      <c r="A145" s="517"/>
      <c r="B145" s="518"/>
      <c r="C145" s="518"/>
      <c r="D145" s="518"/>
      <c r="E145" s="518"/>
      <c r="F145" s="518"/>
      <c r="G145" s="518"/>
      <c r="H145" s="30">
        <v>3631</v>
      </c>
      <c r="I145" s="20" t="s">
        <v>141</v>
      </c>
      <c r="J145" s="21">
        <v>0</v>
      </c>
      <c r="K145" s="21">
        <v>5000</v>
      </c>
      <c r="L145" s="21">
        <v>40000</v>
      </c>
      <c r="M145" s="21">
        <v>5000</v>
      </c>
      <c r="N145" s="21"/>
      <c r="O145" s="21"/>
      <c r="P145" s="70">
        <v>0</v>
      </c>
      <c r="Q145" s="71">
        <f t="shared" si="25"/>
        <v>800</v>
      </c>
      <c r="R145" s="71">
        <f t="shared" si="25"/>
        <v>12.5</v>
      </c>
      <c r="S145" s="72">
        <v>0</v>
      </c>
      <c r="T145" s="73"/>
    </row>
    <row r="146" spans="1:20" ht="12.75">
      <c r="A146" s="517"/>
      <c r="B146" s="518"/>
      <c r="C146" s="518"/>
      <c r="D146" s="518"/>
      <c r="E146" s="518"/>
      <c r="F146" s="518"/>
      <c r="G146" s="518"/>
      <c r="H146" s="30">
        <v>3632</v>
      </c>
      <c r="I146" s="20" t="s">
        <v>140</v>
      </c>
      <c r="J146" s="21">
        <v>0</v>
      </c>
      <c r="K146" s="21">
        <v>10000</v>
      </c>
      <c r="L146" s="21">
        <v>10000</v>
      </c>
      <c r="M146" s="21">
        <f>Posebni!F182+Posebni!F294</f>
        <v>80000</v>
      </c>
      <c r="N146" s="21"/>
      <c r="O146" s="21"/>
      <c r="P146" s="70">
        <v>0</v>
      </c>
      <c r="Q146" s="71">
        <f t="shared" si="25"/>
        <v>100</v>
      </c>
      <c r="R146" s="71">
        <f t="shared" si="25"/>
        <v>800</v>
      </c>
      <c r="S146" s="72">
        <f t="shared" si="25"/>
        <v>0</v>
      </c>
      <c r="T146" s="73"/>
    </row>
    <row r="147" spans="1:20" s="128" customFormat="1" ht="21">
      <c r="A147" s="544"/>
      <c r="B147" s="545"/>
      <c r="C147" s="545"/>
      <c r="D147" s="545"/>
      <c r="E147" s="545"/>
      <c r="F147" s="545"/>
      <c r="G147" s="545"/>
      <c r="H147" s="129">
        <v>37</v>
      </c>
      <c r="I147" s="130" t="s">
        <v>143</v>
      </c>
      <c r="J147" s="131">
        <f>SUM(J148)</f>
        <v>422126</v>
      </c>
      <c r="K147" s="131">
        <f>SUM(K148)</f>
        <v>340000</v>
      </c>
      <c r="L147" s="131">
        <f>SUM(L148)</f>
        <v>453000</v>
      </c>
      <c r="M147" s="131">
        <f>SUM(M148)</f>
        <v>696000</v>
      </c>
      <c r="N147" s="131">
        <f>Posebni!G146+Posebni!G166</f>
        <v>680000</v>
      </c>
      <c r="O147" s="131">
        <f>Posebni!H146+Posebni!H166</f>
        <v>660000</v>
      </c>
      <c r="P147" s="124">
        <f t="shared" si="25"/>
        <v>80.54467149618834</v>
      </c>
      <c r="Q147" s="125">
        <f t="shared" si="25"/>
        <v>133.23529411764704</v>
      </c>
      <c r="R147" s="125">
        <f t="shared" si="25"/>
        <v>153.64238410596028</v>
      </c>
      <c r="S147" s="126">
        <f t="shared" si="25"/>
        <v>97.70114942528735</v>
      </c>
      <c r="T147" s="127">
        <f>O147/N147*100</f>
        <v>97.05882352941177</v>
      </c>
    </row>
    <row r="148" spans="1:20" s="462" customFormat="1" ht="12.75">
      <c r="A148" s="538" t="s">
        <v>381</v>
      </c>
      <c r="B148" s="539"/>
      <c r="C148" s="539"/>
      <c r="D148" s="539"/>
      <c r="E148" s="539"/>
      <c r="F148" s="539"/>
      <c r="G148" s="539"/>
      <c r="H148" s="455">
        <v>372</v>
      </c>
      <c r="I148" s="456" t="s">
        <v>162</v>
      </c>
      <c r="J148" s="457">
        <f>SUM(J149:J150)</f>
        <v>422126</v>
      </c>
      <c r="K148" s="457">
        <f>SUM(K149:K150)</f>
        <v>340000</v>
      </c>
      <c r="L148" s="457">
        <f>SUM(L149:L150)</f>
        <v>453000</v>
      </c>
      <c r="M148" s="457">
        <f>SUM(M149:M150)</f>
        <v>696000</v>
      </c>
      <c r="N148" s="457"/>
      <c r="O148" s="457"/>
      <c r="P148" s="458">
        <f t="shared" si="25"/>
        <v>80.54467149618834</v>
      </c>
      <c r="Q148" s="459">
        <f t="shared" si="25"/>
        <v>133.23529411764704</v>
      </c>
      <c r="R148" s="459">
        <f t="shared" si="25"/>
        <v>153.64238410596028</v>
      </c>
      <c r="S148" s="460">
        <f t="shared" si="25"/>
        <v>0</v>
      </c>
      <c r="T148" s="461"/>
    </row>
    <row r="149" spans="1:20" ht="12.75">
      <c r="A149" s="517"/>
      <c r="B149" s="518"/>
      <c r="C149" s="518"/>
      <c r="D149" s="518"/>
      <c r="E149" s="518"/>
      <c r="F149" s="518"/>
      <c r="G149" s="518"/>
      <c r="H149" s="30">
        <v>3721</v>
      </c>
      <c r="I149" s="20" t="s">
        <v>79</v>
      </c>
      <c r="J149" s="21">
        <v>347075</v>
      </c>
      <c r="K149" s="21">
        <v>320000</v>
      </c>
      <c r="L149" s="21">
        <v>450000</v>
      </c>
      <c r="M149" s="21">
        <f>Posebni!F148+Posebni!F149+Posebni!F150</f>
        <v>330000</v>
      </c>
      <c r="N149" s="21"/>
      <c r="O149" s="21"/>
      <c r="P149" s="70">
        <f t="shared" si="25"/>
        <v>92.19909241518404</v>
      </c>
      <c r="Q149" s="71">
        <f t="shared" si="25"/>
        <v>140.625</v>
      </c>
      <c r="R149" s="71">
        <f t="shared" si="25"/>
        <v>73.33333333333333</v>
      </c>
      <c r="S149" s="72">
        <f t="shared" si="25"/>
        <v>0</v>
      </c>
      <c r="T149" s="73"/>
    </row>
    <row r="150" spans="1:20" ht="12.75">
      <c r="A150" s="517"/>
      <c r="B150" s="518"/>
      <c r="C150" s="518"/>
      <c r="D150" s="518"/>
      <c r="E150" s="518"/>
      <c r="F150" s="518"/>
      <c r="G150" s="518"/>
      <c r="H150" s="30">
        <v>3722</v>
      </c>
      <c r="I150" s="20" t="s">
        <v>80</v>
      </c>
      <c r="J150" s="21">
        <v>75051</v>
      </c>
      <c r="K150" s="21">
        <v>20000</v>
      </c>
      <c r="L150" s="21">
        <v>3000</v>
      </c>
      <c r="M150" s="21">
        <f>Posebni!F151+Posebni!F152+Posebni!F153+Posebni!F154+Posebni!F155+Posebni!F156+Posebni!F168</f>
        <v>366000</v>
      </c>
      <c r="N150" s="21"/>
      <c r="O150" s="21"/>
      <c r="P150" s="70">
        <f t="shared" si="25"/>
        <v>26.648545655620843</v>
      </c>
      <c r="Q150" s="71">
        <f t="shared" si="25"/>
        <v>15</v>
      </c>
      <c r="R150" s="71">
        <f t="shared" si="25"/>
        <v>12200</v>
      </c>
      <c r="S150" s="72">
        <f t="shared" si="25"/>
        <v>0</v>
      </c>
      <c r="T150" s="73"/>
    </row>
    <row r="151" spans="1:20" s="128" customFormat="1" ht="12.75">
      <c r="A151" s="544"/>
      <c r="B151" s="545"/>
      <c r="C151" s="545"/>
      <c r="D151" s="545"/>
      <c r="E151" s="545"/>
      <c r="F151" s="545"/>
      <c r="G151" s="545"/>
      <c r="H151" s="129">
        <v>38</v>
      </c>
      <c r="I151" s="130" t="s">
        <v>131</v>
      </c>
      <c r="J151" s="131" t="e">
        <f>SUM(J152+J155+J157+J159+J162+J164)</f>
        <v>#REF!</v>
      </c>
      <c r="K151" s="131" t="e">
        <f>SUM(K152+K155+K157+K159+K162+K164)</f>
        <v>#REF!</v>
      </c>
      <c r="L151" s="131" t="e">
        <f>SUM(L152+L155+L157+L159+L162+L164)</f>
        <v>#REF!</v>
      </c>
      <c r="M151" s="131">
        <f>SUM(M152+M155+M157+M159+M162+M164)</f>
        <v>778000</v>
      </c>
      <c r="N151" s="131">
        <f>Posebni!G82+Posebni!G103+Posebni!G130+Posebni!G138+Posebni!G160+Posebni!G197+Posebni!G209+Posebni!G237+Posebni!G244+Posebni!G261+Posebni!G270+Posebni!G276+Posebni!G391</f>
        <v>733000</v>
      </c>
      <c r="O151" s="131">
        <f>Posebni!H82+Posebni!H103+Posebni!H130+Posebni!H138+Posebni!H160+Posebni!H197+Posebni!H209+Posebni!H237+Posebni!H244+Posebni!H261+Posebni!H270+Posebni!H276+Posebni!H391</f>
        <v>733000</v>
      </c>
      <c r="P151" s="124" t="e">
        <f t="shared" si="25"/>
        <v>#REF!</v>
      </c>
      <c r="Q151" s="125" t="e">
        <f t="shared" si="25"/>
        <v>#REF!</v>
      </c>
      <c r="R151" s="125" t="e">
        <f t="shared" si="25"/>
        <v>#REF!</v>
      </c>
      <c r="S151" s="126">
        <f t="shared" si="25"/>
        <v>94.2159383033419</v>
      </c>
      <c r="T151" s="127">
        <f>O151/N151*100</f>
        <v>100</v>
      </c>
    </row>
    <row r="152" spans="1:20" s="462" customFormat="1" ht="12.75">
      <c r="A152" s="538" t="s">
        <v>381</v>
      </c>
      <c r="B152" s="539"/>
      <c r="C152" s="539"/>
      <c r="D152" s="539"/>
      <c r="E152" s="539"/>
      <c r="F152" s="539"/>
      <c r="G152" s="539"/>
      <c r="H152" s="455">
        <v>381</v>
      </c>
      <c r="I152" s="456" t="s">
        <v>38</v>
      </c>
      <c r="J152" s="457" t="e">
        <f>SUM(J153+J154)</f>
        <v>#REF!</v>
      </c>
      <c r="K152" s="457" t="e">
        <f>SUM(K153+K154)</f>
        <v>#REF!</v>
      </c>
      <c r="L152" s="457" t="e">
        <f>SUM(L153+L154)</f>
        <v>#REF!</v>
      </c>
      <c r="M152" s="457">
        <f>SUM(M153+M154)</f>
        <v>653000</v>
      </c>
      <c r="N152" s="457"/>
      <c r="O152" s="457"/>
      <c r="P152" s="458" t="e">
        <f t="shared" si="25"/>
        <v>#REF!</v>
      </c>
      <c r="Q152" s="459" t="e">
        <f t="shared" si="25"/>
        <v>#REF!</v>
      </c>
      <c r="R152" s="459" t="e">
        <f t="shared" si="25"/>
        <v>#REF!</v>
      </c>
      <c r="S152" s="460">
        <f t="shared" si="25"/>
        <v>0</v>
      </c>
      <c r="T152" s="461"/>
    </row>
    <row r="153" spans="1:20" s="482" customFormat="1" ht="12.75">
      <c r="A153" s="538"/>
      <c r="B153" s="539"/>
      <c r="C153" s="539"/>
      <c r="D153" s="539"/>
      <c r="E153" s="539"/>
      <c r="F153" s="539"/>
      <c r="G153" s="539"/>
      <c r="H153" s="480">
        <v>3811</v>
      </c>
      <c r="I153" s="86" t="s">
        <v>82</v>
      </c>
      <c r="J153" s="481" t="e">
        <f>SUM(#REF!)</f>
        <v>#REF!</v>
      </c>
      <c r="K153" s="481" t="e">
        <f>SUM(#REF!)</f>
        <v>#REF!</v>
      </c>
      <c r="L153" s="481" t="e">
        <f>SUM(#REF!)</f>
        <v>#REF!</v>
      </c>
      <c r="M153" s="481">
        <f>Posebni!F105+Posebni!F132+Posebni!F140+Posebni!F162+Posebni!F199+Posebni!F211+Posebni!F239+Posebni!F246+Posebni!F263+Posebni!F272+Posebni!F278</f>
        <v>628000</v>
      </c>
      <c r="N153" s="481"/>
      <c r="O153" s="481"/>
      <c r="P153" s="458" t="e">
        <f t="shared" si="25"/>
        <v>#REF!</v>
      </c>
      <c r="Q153" s="459" t="e">
        <f t="shared" si="25"/>
        <v>#REF!</v>
      </c>
      <c r="R153" s="459" t="e">
        <f t="shared" si="25"/>
        <v>#REF!</v>
      </c>
      <c r="S153" s="460">
        <f t="shared" si="25"/>
        <v>0</v>
      </c>
      <c r="T153" s="461"/>
    </row>
    <row r="154" spans="1:20" s="482" customFormat="1" ht="12.75">
      <c r="A154" s="538"/>
      <c r="B154" s="539"/>
      <c r="C154" s="539"/>
      <c r="D154" s="539"/>
      <c r="E154" s="539"/>
      <c r="F154" s="539"/>
      <c r="G154" s="539"/>
      <c r="H154" s="480">
        <v>3812</v>
      </c>
      <c r="I154" s="86" t="s">
        <v>87</v>
      </c>
      <c r="J154" s="481">
        <v>4698</v>
      </c>
      <c r="K154" s="481">
        <v>5000</v>
      </c>
      <c r="L154" s="481">
        <v>5000</v>
      </c>
      <c r="M154" s="481">
        <f>Posebni!F133</f>
        <v>25000</v>
      </c>
      <c r="N154" s="481"/>
      <c r="O154" s="481"/>
      <c r="P154" s="458">
        <f t="shared" si="25"/>
        <v>106.42826734780758</v>
      </c>
      <c r="Q154" s="459">
        <f t="shared" si="25"/>
        <v>100</v>
      </c>
      <c r="R154" s="459">
        <f t="shared" si="25"/>
        <v>500</v>
      </c>
      <c r="S154" s="460">
        <f t="shared" si="25"/>
        <v>0</v>
      </c>
      <c r="T154" s="461"/>
    </row>
    <row r="155" spans="1:20" s="462" customFormat="1" ht="12.75">
      <c r="A155" s="538" t="s">
        <v>381</v>
      </c>
      <c r="B155" s="539"/>
      <c r="C155" s="539"/>
      <c r="D155" s="539"/>
      <c r="E155" s="539"/>
      <c r="F155" s="539"/>
      <c r="G155" s="539"/>
      <c r="H155" s="455">
        <v>382</v>
      </c>
      <c r="I155" s="456" t="s">
        <v>39</v>
      </c>
      <c r="J155" s="457">
        <f>SUM(J156:J156)</f>
        <v>65000</v>
      </c>
      <c r="K155" s="457">
        <f>SUM(K156:K156)</f>
        <v>100000</v>
      </c>
      <c r="L155" s="457">
        <f>SUM(L156:L156)</f>
        <v>116000</v>
      </c>
      <c r="M155" s="457">
        <f>SUM(M156:M156)</f>
        <v>50000</v>
      </c>
      <c r="N155" s="457"/>
      <c r="O155" s="457"/>
      <c r="P155" s="458">
        <f t="shared" si="25"/>
        <v>153.84615384615387</v>
      </c>
      <c r="Q155" s="459">
        <f t="shared" si="25"/>
        <v>115.99999999999999</v>
      </c>
      <c r="R155" s="459">
        <f t="shared" si="25"/>
        <v>43.103448275862064</v>
      </c>
      <c r="S155" s="460">
        <f t="shared" si="25"/>
        <v>0</v>
      </c>
      <c r="T155" s="461"/>
    </row>
    <row r="156" spans="1:20" s="466" customFormat="1" ht="12.75">
      <c r="A156" s="538"/>
      <c r="B156" s="539"/>
      <c r="C156" s="539"/>
      <c r="D156" s="539"/>
      <c r="E156" s="539"/>
      <c r="F156" s="539"/>
      <c r="G156" s="539"/>
      <c r="H156" s="463">
        <v>3821</v>
      </c>
      <c r="I156" s="473" t="s">
        <v>88</v>
      </c>
      <c r="J156" s="465">
        <v>65000</v>
      </c>
      <c r="K156" s="465">
        <v>100000</v>
      </c>
      <c r="L156" s="465">
        <v>116000</v>
      </c>
      <c r="M156" s="465">
        <f>Posebni!F265</f>
        <v>50000</v>
      </c>
      <c r="N156" s="465"/>
      <c r="O156" s="465"/>
      <c r="P156" s="458">
        <f t="shared" si="25"/>
        <v>153.84615384615387</v>
      </c>
      <c r="Q156" s="459">
        <f t="shared" si="25"/>
        <v>115.99999999999999</v>
      </c>
      <c r="R156" s="459">
        <f t="shared" si="25"/>
        <v>43.103448275862064</v>
      </c>
      <c r="S156" s="460">
        <f t="shared" si="25"/>
        <v>0</v>
      </c>
      <c r="T156" s="461"/>
    </row>
    <row r="157" spans="1:20" s="462" customFormat="1" ht="12.75">
      <c r="A157" s="538" t="s">
        <v>381</v>
      </c>
      <c r="B157" s="539"/>
      <c r="C157" s="539"/>
      <c r="D157" s="539"/>
      <c r="E157" s="539" t="s">
        <v>385</v>
      </c>
      <c r="F157" s="539"/>
      <c r="G157" s="539"/>
      <c r="H157" s="455">
        <v>383</v>
      </c>
      <c r="I157" s="456" t="s">
        <v>90</v>
      </c>
      <c r="J157" s="457">
        <f>SUM(J158)</f>
        <v>0</v>
      </c>
      <c r="K157" s="457">
        <f>SUM(K158)</f>
        <v>10000</v>
      </c>
      <c r="L157" s="457">
        <f>SUM(L158)</f>
        <v>121000</v>
      </c>
      <c r="M157" s="457">
        <f>SUM(M158)</f>
        <v>25000</v>
      </c>
      <c r="N157" s="457"/>
      <c r="O157" s="457"/>
      <c r="P157" s="458">
        <v>0</v>
      </c>
      <c r="Q157" s="459">
        <f t="shared" si="25"/>
        <v>1210</v>
      </c>
      <c r="R157" s="459">
        <f t="shared" si="25"/>
        <v>20.66115702479339</v>
      </c>
      <c r="S157" s="460">
        <f t="shared" si="25"/>
        <v>0</v>
      </c>
      <c r="T157" s="461"/>
    </row>
    <row r="158" spans="1:20" s="466" customFormat="1" ht="12.75">
      <c r="A158" s="538"/>
      <c r="B158" s="539"/>
      <c r="C158" s="539"/>
      <c r="D158" s="539"/>
      <c r="E158" s="539"/>
      <c r="F158" s="539"/>
      <c r="G158" s="539"/>
      <c r="H158" s="463">
        <v>3831</v>
      </c>
      <c r="I158" s="473" t="s">
        <v>91</v>
      </c>
      <c r="J158" s="465">
        <v>0</v>
      </c>
      <c r="K158" s="465">
        <v>10000</v>
      </c>
      <c r="L158" s="465">
        <v>121000</v>
      </c>
      <c r="M158" s="465">
        <f>Posebni!F84</f>
        <v>25000</v>
      </c>
      <c r="N158" s="465"/>
      <c r="O158" s="465"/>
      <c r="P158" s="458">
        <v>0</v>
      </c>
      <c r="Q158" s="459">
        <f t="shared" si="25"/>
        <v>1210</v>
      </c>
      <c r="R158" s="459">
        <f t="shared" si="25"/>
        <v>20.66115702479339</v>
      </c>
      <c r="S158" s="460">
        <f t="shared" si="25"/>
        <v>0</v>
      </c>
      <c r="T158" s="461"/>
    </row>
    <row r="159" spans="1:20" s="462" customFormat="1" ht="12.75">
      <c r="A159" s="542"/>
      <c r="B159" s="543"/>
      <c r="C159" s="543"/>
      <c r="D159" s="543"/>
      <c r="E159" s="543"/>
      <c r="F159" s="543"/>
      <c r="G159" s="543"/>
      <c r="H159" s="474">
        <v>384</v>
      </c>
      <c r="I159" s="475" t="s">
        <v>92</v>
      </c>
      <c r="J159" s="476">
        <f>SUM(J160:J161)</f>
        <v>0</v>
      </c>
      <c r="K159" s="476">
        <f>SUM(K160:K161)</f>
        <v>0</v>
      </c>
      <c r="L159" s="476">
        <f>SUM(L160:L161)</f>
        <v>0</v>
      </c>
      <c r="M159" s="476">
        <f>SUM(M160:M161)</f>
        <v>0</v>
      </c>
      <c r="N159" s="476"/>
      <c r="O159" s="476"/>
      <c r="P159" s="458">
        <v>0</v>
      </c>
      <c r="Q159" s="459">
        <v>0</v>
      </c>
      <c r="R159" s="459">
        <v>0</v>
      </c>
      <c r="S159" s="460">
        <v>0</v>
      </c>
      <c r="T159" s="461"/>
    </row>
    <row r="160" spans="1:20" s="466" customFormat="1" ht="12.75">
      <c r="A160" s="538"/>
      <c r="B160" s="539"/>
      <c r="C160" s="539"/>
      <c r="D160" s="539"/>
      <c r="E160" s="539"/>
      <c r="F160" s="539"/>
      <c r="G160" s="539"/>
      <c r="H160" s="463">
        <v>3841</v>
      </c>
      <c r="I160" s="473" t="s">
        <v>93</v>
      </c>
      <c r="J160" s="465">
        <v>0</v>
      </c>
      <c r="K160" s="465">
        <v>0</v>
      </c>
      <c r="L160" s="465">
        <v>0</v>
      </c>
      <c r="M160" s="465">
        <v>0</v>
      </c>
      <c r="N160" s="465"/>
      <c r="O160" s="465"/>
      <c r="P160" s="458">
        <v>0</v>
      </c>
      <c r="Q160" s="459">
        <v>0</v>
      </c>
      <c r="R160" s="459">
        <v>0</v>
      </c>
      <c r="S160" s="460">
        <v>0</v>
      </c>
      <c r="T160" s="461"/>
    </row>
    <row r="161" spans="1:20" s="466" customFormat="1" ht="12.75">
      <c r="A161" s="538"/>
      <c r="B161" s="539"/>
      <c r="C161" s="539"/>
      <c r="D161" s="539"/>
      <c r="E161" s="539"/>
      <c r="F161" s="539"/>
      <c r="G161" s="539"/>
      <c r="H161" s="463">
        <v>3842</v>
      </c>
      <c r="I161" s="473" t="s">
        <v>94</v>
      </c>
      <c r="J161" s="465">
        <v>0</v>
      </c>
      <c r="K161" s="465">
        <v>0</v>
      </c>
      <c r="L161" s="465">
        <v>0</v>
      </c>
      <c r="M161" s="465">
        <v>0</v>
      </c>
      <c r="N161" s="465"/>
      <c r="O161" s="465"/>
      <c r="P161" s="458">
        <v>0</v>
      </c>
      <c r="Q161" s="459">
        <v>0</v>
      </c>
      <c r="R161" s="459">
        <v>0</v>
      </c>
      <c r="S161" s="460">
        <v>0</v>
      </c>
      <c r="T161" s="461"/>
    </row>
    <row r="162" spans="1:20" s="462" customFormat="1" ht="12.75">
      <c r="A162" s="538"/>
      <c r="B162" s="539"/>
      <c r="C162" s="539"/>
      <c r="D162" s="539"/>
      <c r="E162" s="539"/>
      <c r="F162" s="539"/>
      <c r="G162" s="539"/>
      <c r="H162" s="455">
        <v>385</v>
      </c>
      <c r="I162" s="456" t="s">
        <v>95</v>
      </c>
      <c r="J162" s="457">
        <f>SUM(J163)</f>
        <v>0</v>
      </c>
      <c r="K162" s="457">
        <f>SUM(K163)</f>
        <v>10000</v>
      </c>
      <c r="L162" s="457">
        <f>SUM(L163)</f>
        <v>10000</v>
      </c>
      <c r="M162" s="457">
        <f>SUM(M163)</f>
        <v>0</v>
      </c>
      <c r="N162" s="457"/>
      <c r="O162" s="457"/>
      <c r="P162" s="458">
        <v>0</v>
      </c>
      <c r="Q162" s="459">
        <f t="shared" si="25"/>
        <v>100</v>
      </c>
      <c r="R162" s="459">
        <f t="shared" si="25"/>
        <v>0</v>
      </c>
      <c r="S162" s="460">
        <v>0</v>
      </c>
      <c r="T162" s="461"/>
    </row>
    <row r="163" spans="1:20" s="466" customFormat="1" ht="12.75">
      <c r="A163" s="538"/>
      <c r="B163" s="539"/>
      <c r="C163" s="539"/>
      <c r="D163" s="539"/>
      <c r="E163" s="539"/>
      <c r="F163" s="539"/>
      <c r="G163" s="539"/>
      <c r="H163" s="463">
        <v>3851</v>
      </c>
      <c r="I163" s="473" t="s">
        <v>163</v>
      </c>
      <c r="J163" s="465">
        <v>0</v>
      </c>
      <c r="K163" s="465">
        <v>10000</v>
      </c>
      <c r="L163" s="465">
        <v>10000</v>
      </c>
      <c r="M163" s="465">
        <v>0</v>
      </c>
      <c r="N163" s="465"/>
      <c r="O163" s="465"/>
      <c r="P163" s="458">
        <v>0</v>
      </c>
      <c r="Q163" s="459">
        <f t="shared" si="25"/>
        <v>100</v>
      </c>
      <c r="R163" s="459">
        <f t="shared" si="25"/>
        <v>0</v>
      </c>
      <c r="S163" s="460">
        <v>0</v>
      </c>
      <c r="T163" s="461"/>
    </row>
    <row r="164" spans="1:20" s="466" customFormat="1" ht="12.75">
      <c r="A164" s="538"/>
      <c r="B164" s="539"/>
      <c r="C164" s="539"/>
      <c r="D164" s="539" t="s">
        <v>384</v>
      </c>
      <c r="E164" s="539"/>
      <c r="F164" s="539"/>
      <c r="G164" s="539"/>
      <c r="H164" s="477">
        <v>386</v>
      </c>
      <c r="I164" s="85" t="s">
        <v>130</v>
      </c>
      <c r="J164" s="457">
        <f>SUM(J165)</f>
        <v>0</v>
      </c>
      <c r="K164" s="457">
        <f>SUM(K165)</f>
        <v>10000</v>
      </c>
      <c r="L164" s="457">
        <f>SUM(L165)</f>
        <v>50000</v>
      </c>
      <c r="M164" s="457">
        <f>SUM(M165)</f>
        <v>50000</v>
      </c>
      <c r="N164" s="478"/>
      <c r="O164" s="478"/>
      <c r="P164" s="458">
        <v>0</v>
      </c>
      <c r="Q164" s="459">
        <f t="shared" si="25"/>
        <v>500</v>
      </c>
      <c r="R164" s="459">
        <f t="shared" si="25"/>
        <v>100</v>
      </c>
      <c r="S164" s="460">
        <f t="shared" si="25"/>
        <v>0</v>
      </c>
      <c r="T164" s="461"/>
    </row>
    <row r="165" spans="1:20" ht="12.75">
      <c r="A165" s="517"/>
      <c r="B165" s="518"/>
      <c r="C165" s="518"/>
      <c r="D165" s="518"/>
      <c r="E165" s="518"/>
      <c r="F165" s="518"/>
      <c r="G165" s="518"/>
      <c r="H165" s="30">
        <v>3861</v>
      </c>
      <c r="I165" s="20" t="s">
        <v>407</v>
      </c>
      <c r="J165" s="21">
        <v>0</v>
      </c>
      <c r="K165" s="21">
        <v>10000</v>
      </c>
      <c r="L165" s="21">
        <v>50000</v>
      </c>
      <c r="M165" s="21">
        <f>Posebni!F393</f>
        <v>50000</v>
      </c>
      <c r="N165" s="21"/>
      <c r="O165" s="21"/>
      <c r="P165" s="70">
        <v>0</v>
      </c>
      <c r="Q165" s="71">
        <f t="shared" si="25"/>
        <v>500</v>
      </c>
      <c r="R165" s="71">
        <f t="shared" si="25"/>
        <v>100</v>
      </c>
      <c r="S165" s="72">
        <f t="shared" si="25"/>
        <v>0</v>
      </c>
      <c r="T165" s="73"/>
    </row>
    <row r="166" spans="1:20" s="97" customFormat="1" ht="13.5" thickBot="1">
      <c r="A166" s="546"/>
      <c r="B166" s="547"/>
      <c r="C166" s="547"/>
      <c r="D166" s="547"/>
      <c r="E166" s="547"/>
      <c r="F166" s="547"/>
      <c r="G166" s="547"/>
      <c r="H166" s="98">
        <v>4</v>
      </c>
      <c r="I166" s="99" t="s">
        <v>4</v>
      </c>
      <c r="J166" s="100" t="e">
        <f aca="true" t="shared" si="26" ref="J166:O166">SUM(J167+J170+J185)</f>
        <v>#REF!</v>
      </c>
      <c r="K166" s="100" t="e">
        <f t="shared" si="26"/>
        <v>#REF!</v>
      </c>
      <c r="L166" s="100" t="e">
        <f t="shared" si="26"/>
        <v>#REF!</v>
      </c>
      <c r="M166" s="100">
        <f>SUM(M167+M170+M185)</f>
        <v>10843000</v>
      </c>
      <c r="N166" s="100">
        <f t="shared" si="26"/>
        <v>3421000</v>
      </c>
      <c r="O166" s="100">
        <f t="shared" si="26"/>
        <v>2021000</v>
      </c>
      <c r="P166" s="101" t="e">
        <f t="shared" si="25"/>
        <v>#REF!</v>
      </c>
      <c r="Q166" s="102" t="e">
        <f t="shared" si="25"/>
        <v>#REF!</v>
      </c>
      <c r="R166" s="102" t="e">
        <f t="shared" si="25"/>
        <v>#REF!</v>
      </c>
      <c r="S166" s="103">
        <f t="shared" si="25"/>
        <v>31.55030895508623</v>
      </c>
      <c r="T166" s="104">
        <f>O166/N166*100</f>
        <v>59.07629348143818</v>
      </c>
    </row>
    <row r="167" spans="1:20" s="128" customFormat="1" ht="12.75">
      <c r="A167" s="536"/>
      <c r="B167" s="537"/>
      <c r="C167" s="537"/>
      <c r="D167" s="537"/>
      <c r="E167" s="537"/>
      <c r="F167" s="537"/>
      <c r="G167" s="537"/>
      <c r="H167" s="121">
        <v>41</v>
      </c>
      <c r="I167" s="132" t="s">
        <v>164</v>
      </c>
      <c r="J167" s="123">
        <f aca="true" t="shared" si="27" ref="J167:M168">SUM(J168)</f>
        <v>0</v>
      </c>
      <c r="K167" s="123">
        <f t="shared" si="27"/>
        <v>70000</v>
      </c>
      <c r="L167" s="123">
        <f t="shared" si="27"/>
        <v>0</v>
      </c>
      <c r="M167" s="123">
        <f t="shared" si="27"/>
        <v>250000</v>
      </c>
      <c r="N167" s="123">
        <f>Posebni!G368</f>
        <v>10000</v>
      </c>
      <c r="O167" s="123">
        <f>Posebni!H368</f>
        <v>10000</v>
      </c>
      <c r="P167" s="123">
        <f>Posebni!I368</f>
        <v>4</v>
      </c>
      <c r="Q167" s="123">
        <f>Posebni!J368</f>
        <v>100</v>
      </c>
      <c r="R167" s="123">
        <f>Posebni!K368</f>
        <v>0</v>
      </c>
      <c r="S167" s="126">
        <f t="shared" si="25"/>
        <v>4</v>
      </c>
      <c r="T167" s="127">
        <f>O167/N167*100</f>
        <v>100</v>
      </c>
    </row>
    <row r="168" spans="1:20" s="462" customFormat="1" ht="12.75">
      <c r="A168" s="538" t="s">
        <v>381</v>
      </c>
      <c r="B168" s="539"/>
      <c r="C168" s="539"/>
      <c r="D168" s="539"/>
      <c r="E168" s="539"/>
      <c r="F168" s="539" t="s">
        <v>386</v>
      </c>
      <c r="G168" s="539"/>
      <c r="H168" s="455">
        <v>411</v>
      </c>
      <c r="I168" s="456" t="s">
        <v>96</v>
      </c>
      <c r="J168" s="457">
        <f t="shared" si="27"/>
        <v>0</v>
      </c>
      <c r="K168" s="457">
        <f t="shared" si="27"/>
        <v>70000</v>
      </c>
      <c r="L168" s="457">
        <f t="shared" si="27"/>
        <v>0</v>
      </c>
      <c r="M168" s="457">
        <f t="shared" si="27"/>
        <v>250000</v>
      </c>
      <c r="N168" s="457"/>
      <c r="O168" s="457"/>
      <c r="P168" s="458">
        <v>0</v>
      </c>
      <c r="Q168" s="459">
        <f t="shared" si="25"/>
        <v>0</v>
      </c>
      <c r="R168" s="459">
        <v>0</v>
      </c>
      <c r="S168" s="460">
        <f t="shared" si="25"/>
        <v>0</v>
      </c>
      <c r="T168" s="461"/>
    </row>
    <row r="169" spans="1:20" ht="12.75">
      <c r="A169" s="517"/>
      <c r="B169" s="518"/>
      <c r="C169" s="518"/>
      <c r="D169" s="518"/>
      <c r="E169" s="518"/>
      <c r="F169" s="518"/>
      <c r="G169" s="518"/>
      <c r="H169" s="30">
        <v>4111</v>
      </c>
      <c r="I169" s="20" t="s">
        <v>41</v>
      </c>
      <c r="J169" s="21">
        <v>0</v>
      </c>
      <c r="K169" s="21">
        <v>70000</v>
      </c>
      <c r="L169" s="21">
        <v>0</v>
      </c>
      <c r="M169" s="21">
        <f>Posebni!F370</f>
        <v>250000</v>
      </c>
      <c r="N169" s="21"/>
      <c r="O169" s="21"/>
      <c r="P169" s="70">
        <v>0</v>
      </c>
      <c r="Q169" s="71">
        <f t="shared" si="25"/>
        <v>0</v>
      </c>
      <c r="R169" s="71">
        <v>0</v>
      </c>
      <c r="S169" s="72">
        <f t="shared" si="25"/>
        <v>0</v>
      </c>
      <c r="T169" s="73"/>
    </row>
    <row r="170" spans="1:20" s="128" customFormat="1" ht="12.75">
      <c r="A170" s="544"/>
      <c r="B170" s="545"/>
      <c r="C170" s="545"/>
      <c r="D170" s="545"/>
      <c r="E170" s="545"/>
      <c r="F170" s="545"/>
      <c r="G170" s="545"/>
      <c r="H170" s="129">
        <v>42</v>
      </c>
      <c r="I170" s="133" t="s">
        <v>165</v>
      </c>
      <c r="J170" s="131" t="e">
        <f>SUM(J171+J175+#REF!+#REF!+J181)</f>
        <v>#REF!</v>
      </c>
      <c r="K170" s="131" t="e">
        <f>SUM(K171+K175+#REF!+K181)</f>
        <v>#REF!</v>
      </c>
      <c r="L170" s="131" t="e">
        <f>SUM(L171+L175+#REF!+L181)</f>
        <v>#REF!</v>
      </c>
      <c r="M170" s="131">
        <f>SUM(M171+M175+M181)</f>
        <v>10593000</v>
      </c>
      <c r="N170" s="131">
        <f>Posebni!G60+Posebni!G70+Posebni!G203+Posebni!G311+Posebni!G374+Posebni!G380+Posebni!G406+Posebni!G412+Posebni!G418+Posebni!G427+Posebni!G436+Posebni!G442+Posebni!G456+Posebni!G463</f>
        <v>3411000</v>
      </c>
      <c r="O170" s="131">
        <f>Posebni!H60+Posebni!H70+Posebni!H203+Posebni!H311+Posebni!H374+Posebni!H380+Posebni!H406+Posebni!H412+Posebni!H418+Posebni!H427+Posebni!H436+Posebni!H442+Posebni!H456+Posebni!H463</f>
        <v>2011000</v>
      </c>
      <c r="P170" s="124" t="e">
        <f t="shared" si="25"/>
        <v>#REF!</v>
      </c>
      <c r="Q170" s="125" t="e">
        <f t="shared" si="25"/>
        <v>#REF!</v>
      </c>
      <c r="R170" s="125" t="e">
        <f t="shared" si="25"/>
        <v>#REF!</v>
      </c>
      <c r="S170" s="126">
        <f t="shared" si="25"/>
        <v>32.20050977060323</v>
      </c>
      <c r="T170" s="127">
        <f>O170/N170*100</f>
        <v>58.95631779536793</v>
      </c>
    </row>
    <row r="171" spans="1:20" s="462" customFormat="1" ht="12.75">
      <c r="A171" s="538" t="s">
        <v>381</v>
      </c>
      <c r="B171" s="539"/>
      <c r="C171" s="539" t="s">
        <v>383</v>
      </c>
      <c r="D171" s="539" t="s">
        <v>384</v>
      </c>
      <c r="E171" s="539"/>
      <c r="F171" s="539"/>
      <c r="G171" s="539"/>
      <c r="H171" s="455">
        <v>421</v>
      </c>
      <c r="I171" s="456" t="s">
        <v>98</v>
      </c>
      <c r="J171" s="457">
        <f>SUM(J172:J174)</f>
        <v>3570032</v>
      </c>
      <c r="K171" s="457">
        <f>SUM(K172:K174)</f>
        <v>1450000</v>
      </c>
      <c r="L171" s="457">
        <f>SUM(L172:L174)</f>
        <v>190000</v>
      </c>
      <c r="M171" s="457">
        <f>SUM(M172:M174)</f>
        <v>10418000</v>
      </c>
      <c r="N171" s="457"/>
      <c r="O171" s="457"/>
      <c r="P171" s="458">
        <f t="shared" si="25"/>
        <v>40.61588243466725</v>
      </c>
      <c r="Q171" s="459">
        <f t="shared" si="25"/>
        <v>13.10344827586207</v>
      </c>
      <c r="R171" s="459">
        <f t="shared" si="25"/>
        <v>5483.157894736842</v>
      </c>
      <c r="S171" s="460">
        <f t="shared" si="25"/>
        <v>0</v>
      </c>
      <c r="T171" s="461"/>
    </row>
    <row r="172" spans="1:20" s="466" customFormat="1" ht="12.75">
      <c r="A172" s="538"/>
      <c r="B172" s="539"/>
      <c r="C172" s="539"/>
      <c r="D172" s="539"/>
      <c r="E172" s="539"/>
      <c r="F172" s="539"/>
      <c r="G172" s="539"/>
      <c r="H172" s="463">
        <v>4212</v>
      </c>
      <c r="I172" s="473" t="s">
        <v>99</v>
      </c>
      <c r="J172" s="465">
        <v>700190</v>
      </c>
      <c r="K172" s="465">
        <v>350000</v>
      </c>
      <c r="L172" s="465">
        <v>70000</v>
      </c>
      <c r="M172" s="465">
        <f>Posebni!F408</f>
        <v>625000</v>
      </c>
      <c r="N172" s="465"/>
      <c r="O172" s="465"/>
      <c r="P172" s="458">
        <f t="shared" si="25"/>
        <v>49.98643225410246</v>
      </c>
      <c r="Q172" s="459">
        <f t="shared" si="25"/>
        <v>20</v>
      </c>
      <c r="R172" s="459">
        <f t="shared" si="25"/>
        <v>892.8571428571429</v>
      </c>
      <c r="S172" s="460">
        <f t="shared" si="25"/>
        <v>0</v>
      </c>
      <c r="T172" s="461"/>
    </row>
    <row r="173" spans="1:20" s="466" customFormat="1" ht="12.75">
      <c r="A173" s="538"/>
      <c r="B173" s="539"/>
      <c r="C173" s="539"/>
      <c r="D173" s="539"/>
      <c r="E173" s="539"/>
      <c r="F173" s="539"/>
      <c r="G173" s="539"/>
      <c r="H173" s="463">
        <v>4213</v>
      </c>
      <c r="I173" s="473" t="s">
        <v>144</v>
      </c>
      <c r="J173" s="465">
        <v>2869842</v>
      </c>
      <c r="K173" s="465">
        <v>100000</v>
      </c>
      <c r="L173" s="465">
        <v>100000</v>
      </c>
      <c r="M173" s="465">
        <f>Posebni!F382+Posebni!F383+Posebni!F384+Posebni!F385+Posebni!F386</f>
        <v>3140000</v>
      </c>
      <c r="N173" s="465"/>
      <c r="O173" s="465"/>
      <c r="P173" s="458">
        <f t="shared" si="25"/>
        <v>3.48451238778999</v>
      </c>
      <c r="Q173" s="459">
        <f t="shared" si="25"/>
        <v>100</v>
      </c>
      <c r="R173" s="459">
        <f t="shared" si="25"/>
        <v>3140</v>
      </c>
      <c r="S173" s="460">
        <f t="shared" si="25"/>
        <v>0</v>
      </c>
      <c r="T173" s="461"/>
    </row>
    <row r="174" spans="1:20" s="466" customFormat="1" ht="12.75">
      <c r="A174" s="538"/>
      <c r="B174" s="539"/>
      <c r="C174" s="539"/>
      <c r="D174" s="539"/>
      <c r="E174" s="539"/>
      <c r="F174" s="539"/>
      <c r="G174" s="539"/>
      <c r="H174" s="463">
        <v>4214</v>
      </c>
      <c r="I174" s="473" t="s">
        <v>122</v>
      </c>
      <c r="J174" s="465">
        <v>0</v>
      </c>
      <c r="K174" s="465">
        <v>1000000</v>
      </c>
      <c r="L174" s="465">
        <v>20000</v>
      </c>
      <c r="M174" s="465">
        <f>Posebni!F376+Posebni!F414+Posebni!F420+Posebni!F444+Posebni!F445+Posebni!F451+Posebni!F452+Posebni!F458+Posebni!F313</f>
        <v>6653000</v>
      </c>
      <c r="N174" s="465"/>
      <c r="O174" s="465"/>
      <c r="P174" s="458">
        <v>0</v>
      </c>
      <c r="Q174" s="459">
        <f t="shared" si="25"/>
        <v>2</v>
      </c>
      <c r="R174" s="459">
        <f t="shared" si="25"/>
        <v>33265</v>
      </c>
      <c r="S174" s="460">
        <f t="shared" si="25"/>
        <v>0</v>
      </c>
      <c r="T174" s="461"/>
    </row>
    <row r="175" spans="1:20" s="462" customFormat="1" ht="12.75">
      <c r="A175" s="538" t="s">
        <v>381</v>
      </c>
      <c r="B175" s="539"/>
      <c r="C175" s="539"/>
      <c r="D175" s="539"/>
      <c r="E175" s="539"/>
      <c r="F175" s="539"/>
      <c r="G175" s="539"/>
      <c r="H175" s="455">
        <v>422</v>
      </c>
      <c r="I175" s="456" t="s">
        <v>100</v>
      </c>
      <c r="J175" s="457">
        <f>SUM(J176:J180)</f>
        <v>15009</v>
      </c>
      <c r="K175" s="457">
        <f>SUM(K176:K180)</f>
        <v>62000</v>
      </c>
      <c r="L175" s="457">
        <f>SUM(L176:L180)</f>
        <v>62000</v>
      </c>
      <c r="M175" s="457">
        <f>SUM(M176:M180)</f>
        <v>150000</v>
      </c>
      <c r="N175" s="457"/>
      <c r="O175" s="457"/>
      <c r="P175" s="458">
        <f t="shared" si="25"/>
        <v>413.0854820441069</v>
      </c>
      <c r="Q175" s="459">
        <f t="shared" si="25"/>
        <v>100</v>
      </c>
      <c r="R175" s="459">
        <f t="shared" si="25"/>
        <v>241.93548387096774</v>
      </c>
      <c r="S175" s="460">
        <f t="shared" si="25"/>
        <v>0</v>
      </c>
      <c r="T175" s="461"/>
    </row>
    <row r="176" spans="1:20" s="466" customFormat="1" ht="12.75">
      <c r="A176" s="538"/>
      <c r="B176" s="539"/>
      <c r="C176" s="539"/>
      <c r="D176" s="539"/>
      <c r="E176" s="539"/>
      <c r="F176" s="539"/>
      <c r="G176" s="539"/>
      <c r="H176" s="463">
        <v>4221</v>
      </c>
      <c r="I176" s="473" t="s">
        <v>170</v>
      </c>
      <c r="J176" s="465">
        <v>15009</v>
      </c>
      <c r="K176" s="465">
        <v>20000</v>
      </c>
      <c r="L176" s="465">
        <v>20000</v>
      </c>
      <c r="M176" s="465">
        <f>Posebni!F62</f>
        <v>35000</v>
      </c>
      <c r="N176" s="465"/>
      <c r="O176" s="465"/>
      <c r="P176" s="458">
        <f t="shared" si="25"/>
        <v>133.2533813045506</v>
      </c>
      <c r="Q176" s="459">
        <f t="shared" si="25"/>
        <v>100</v>
      </c>
      <c r="R176" s="459">
        <f t="shared" si="25"/>
        <v>175</v>
      </c>
      <c r="S176" s="460">
        <f t="shared" si="25"/>
        <v>0</v>
      </c>
      <c r="T176" s="461"/>
    </row>
    <row r="177" spans="1:20" s="466" customFormat="1" ht="12.75">
      <c r="A177" s="538"/>
      <c r="B177" s="539"/>
      <c r="C177" s="539"/>
      <c r="D177" s="539"/>
      <c r="E177" s="539"/>
      <c r="F177" s="539"/>
      <c r="G177" s="539"/>
      <c r="H177" s="463">
        <v>4222</v>
      </c>
      <c r="I177" s="473" t="s">
        <v>102</v>
      </c>
      <c r="J177" s="465">
        <v>0</v>
      </c>
      <c r="K177" s="465">
        <v>5000</v>
      </c>
      <c r="L177" s="465">
        <v>5000</v>
      </c>
      <c r="M177" s="465">
        <f>Posebni!F63</f>
        <v>5000</v>
      </c>
      <c r="N177" s="465"/>
      <c r="O177" s="465"/>
      <c r="P177" s="458">
        <v>0</v>
      </c>
      <c r="Q177" s="459">
        <f t="shared" si="25"/>
        <v>100</v>
      </c>
      <c r="R177" s="459">
        <f t="shared" si="25"/>
        <v>100</v>
      </c>
      <c r="S177" s="460">
        <f t="shared" si="25"/>
        <v>0</v>
      </c>
      <c r="T177" s="461"/>
    </row>
    <row r="178" spans="1:20" s="466" customFormat="1" ht="12.75">
      <c r="A178" s="538"/>
      <c r="B178" s="539"/>
      <c r="C178" s="539"/>
      <c r="D178" s="539"/>
      <c r="E178" s="539"/>
      <c r="F178" s="539"/>
      <c r="G178" s="539"/>
      <c r="H178" s="463">
        <v>4223</v>
      </c>
      <c r="I178" s="473" t="s">
        <v>115</v>
      </c>
      <c r="J178" s="465">
        <v>0</v>
      </c>
      <c r="K178" s="465">
        <v>2000</v>
      </c>
      <c r="L178" s="465">
        <v>2000</v>
      </c>
      <c r="M178" s="465">
        <f>Posebni!F64</f>
        <v>10000</v>
      </c>
      <c r="N178" s="465"/>
      <c r="O178" s="465"/>
      <c r="P178" s="458">
        <v>0</v>
      </c>
      <c r="Q178" s="459">
        <f t="shared" si="25"/>
        <v>100</v>
      </c>
      <c r="R178" s="459">
        <f t="shared" si="25"/>
        <v>500</v>
      </c>
      <c r="S178" s="460">
        <f t="shared" si="25"/>
        <v>0</v>
      </c>
      <c r="T178" s="461"/>
    </row>
    <row r="179" spans="1:20" s="466" customFormat="1" ht="12.75">
      <c r="A179" s="538"/>
      <c r="B179" s="539"/>
      <c r="C179" s="539"/>
      <c r="D179" s="539"/>
      <c r="E179" s="539"/>
      <c r="F179" s="539"/>
      <c r="G179" s="539"/>
      <c r="H179" s="463">
        <v>4226</v>
      </c>
      <c r="I179" s="473" t="s">
        <v>408</v>
      </c>
      <c r="J179" s="465"/>
      <c r="K179" s="465"/>
      <c r="L179" s="465"/>
      <c r="M179" s="465">
        <f>Posebni!F65</f>
        <v>10000</v>
      </c>
      <c r="N179" s="465"/>
      <c r="O179" s="465"/>
      <c r="P179" s="458"/>
      <c r="Q179" s="459"/>
      <c r="R179" s="459"/>
      <c r="S179" s="460">
        <f t="shared" si="25"/>
        <v>0</v>
      </c>
      <c r="T179" s="461"/>
    </row>
    <row r="180" spans="1:20" s="466" customFormat="1" ht="12.75">
      <c r="A180" s="538"/>
      <c r="B180" s="539"/>
      <c r="C180" s="539"/>
      <c r="D180" s="539"/>
      <c r="E180" s="539"/>
      <c r="F180" s="539"/>
      <c r="G180" s="539"/>
      <c r="H180" s="463">
        <v>4227</v>
      </c>
      <c r="I180" s="473" t="s">
        <v>103</v>
      </c>
      <c r="J180" s="465">
        <v>0</v>
      </c>
      <c r="K180" s="465">
        <v>35000</v>
      </c>
      <c r="L180" s="465">
        <v>35000</v>
      </c>
      <c r="M180" s="465">
        <f>Posebni!F66+Posebni!F429+Posebni!F438</f>
        <v>90000</v>
      </c>
      <c r="N180" s="465"/>
      <c r="O180" s="465"/>
      <c r="P180" s="458">
        <v>0</v>
      </c>
      <c r="Q180" s="459">
        <f t="shared" si="25"/>
        <v>100</v>
      </c>
      <c r="R180" s="459">
        <f t="shared" si="25"/>
        <v>257.14285714285717</v>
      </c>
      <c r="S180" s="460">
        <f t="shared" si="25"/>
        <v>0</v>
      </c>
      <c r="T180" s="461"/>
    </row>
    <row r="181" spans="1:20" s="462" customFormat="1" ht="12.75">
      <c r="A181" s="538" t="s">
        <v>381</v>
      </c>
      <c r="B181" s="539"/>
      <c r="C181" s="539"/>
      <c r="D181" s="539"/>
      <c r="E181" s="539"/>
      <c r="F181" s="539"/>
      <c r="G181" s="539"/>
      <c r="H181" s="455">
        <v>426</v>
      </c>
      <c r="I181" s="456" t="s">
        <v>120</v>
      </c>
      <c r="J181" s="457">
        <f>SUM(J182:J183)</f>
        <v>0</v>
      </c>
      <c r="K181" s="457">
        <f>SUM(K182:K183)</f>
        <v>105000</v>
      </c>
      <c r="L181" s="457">
        <f>SUM(L182:L183)</f>
        <v>5000</v>
      </c>
      <c r="M181" s="457">
        <f>SUM(M182:M184)</f>
        <v>25000</v>
      </c>
      <c r="N181" s="457"/>
      <c r="O181" s="457"/>
      <c r="P181" s="458">
        <v>0</v>
      </c>
      <c r="Q181" s="459">
        <f t="shared" si="25"/>
        <v>4.761904761904762</v>
      </c>
      <c r="R181" s="459">
        <f t="shared" si="25"/>
        <v>500</v>
      </c>
      <c r="S181" s="460">
        <f t="shared" si="25"/>
        <v>0</v>
      </c>
      <c r="T181" s="461"/>
    </row>
    <row r="182" spans="1:20" ht="12.75">
      <c r="A182" s="517"/>
      <c r="B182" s="518"/>
      <c r="C182" s="518"/>
      <c r="D182" s="518"/>
      <c r="E182" s="518"/>
      <c r="F182" s="518"/>
      <c r="G182" s="518"/>
      <c r="H182" s="30">
        <v>4262</v>
      </c>
      <c r="I182" s="20" t="s">
        <v>116</v>
      </c>
      <c r="J182" s="21">
        <v>0</v>
      </c>
      <c r="K182" s="21">
        <v>5000</v>
      </c>
      <c r="L182" s="21">
        <v>5000</v>
      </c>
      <c r="M182" s="21">
        <v>15000</v>
      </c>
      <c r="N182" s="21"/>
      <c r="O182" s="21"/>
      <c r="P182" s="70">
        <v>0</v>
      </c>
      <c r="Q182" s="71">
        <f t="shared" si="25"/>
        <v>100</v>
      </c>
      <c r="R182" s="71">
        <f t="shared" si="25"/>
        <v>300</v>
      </c>
      <c r="S182" s="72">
        <f t="shared" si="25"/>
        <v>0</v>
      </c>
      <c r="T182" s="73"/>
    </row>
    <row r="183" spans="1:20" ht="12.75">
      <c r="A183" s="517"/>
      <c r="B183" s="518"/>
      <c r="C183" s="518"/>
      <c r="D183" s="518"/>
      <c r="E183" s="518"/>
      <c r="F183" s="518"/>
      <c r="G183" s="518"/>
      <c r="H183" s="30">
        <v>4263</v>
      </c>
      <c r="I183" s="20" t="s">
        <v>727</v>
      </c>
      <c r="J183" s="21">
        <v>0</v>
      </c>
      <c r="K183" s="21">
        <v>100000</v>
      </c>
      <c r="L183" s="21">
        <v>0</v>
      </c>
      <c r="M183" s="21">
        <v>0</v>
      </c>
      <c r="N183" s="21"/>
      <c r="O183" s="21"/>
      <c r="P183" s="70">
        <v>0</v>
      </c>
      <c r="Q183" s="71">
        <v>0</v>
      </c>
      <c r="R183" s="71">
        <v>0</v>
      </c>
      <c r="S183" s="72">
        <v>0</v>
      </c>
      <c r="T183" s="73"/>
    </row>
    <row r="184" spans="1:20" ht="12.75">
      <c r="A184" s="517"/>
      <c r="B184" s="518"/>
      <c r="C184" s="518"/>
      <c r="D184" s="518"/>
      <c r="E184" s="518"/>
      <c r="F184" s="518"/>
      <c r="G184" s="518"/>
      <c r="H184" s="30">
        <v>4264</v>
      </c>
      <c r="I184" s="20" t="s">
        <v>409</v>
      </c>
      <c r="J184" s="21"/>
      <c r="K184" s="21"/>
      <c r="L184" s="21"/>
      <c r="M184" s="21">
        <v>10000</v>
      </c>
      <c r="N184" s="21"/>
      <c r="O184" s="21"/>
      <c r="P184" s="70"/>
      <c r="Q184" s="71"/>
      <c r="R184" s="71"/>
      <c r="S184" s="72">
        <v>0</v>
      </c>
      <c r="T184" s="73"/>
    </row>
    <row r="185" spans="1:20" s="128" customFormat="1" ht="12.75">
      <c r="A185" s="544"/>
      <c r="B185" s="545"/>
      <c r="C185" s="545"/>
      <c r="D185" s="545"/>
      <c r="E185" s="545"/>
      <c r="F185" s="545"/>
      <c r="G185" s="545"/>
      <c r="H185" s="129">
        <v>45</v>
      </c>
      <c r="I185" s="133" t="s">
        <v>373</v>
      </c>
      <c r="J185" s="131">
        <f>SUM(J186+J188)</f>
        <v>0</v>
      </c>
      <c r="K185" s="131">
        <f>SUM(K186+K188)</f>
        <v>0</v>
      </c>
      <c r="L185" s="131">
        <f>SUM(L186+L188)</f>
        <v>0</v>
      </c>
      <c r="M185" s="131">
        <f>SUM(M186+M188)</f>
        <v>0</v>
      </c>
      <c r="N185" s="131">
        <v>0</v>
      </c>
      <c r="O185" s="131">
        <v>0</v>
      </c>
      <c r="P185" s="124" t="e">
        <f aca="true" t="shared" si="28" ref="P185:R186">K185/J185*100</f>
        <v>#DIV/0!</v>
      </c>
      <c r="Q185" s="125" t="e">
        <f t="shared" si="28"/>
        <v>#DIV/0!</v>
      </c>
      <c r="R185" s="125" t="e">
        <f t="shared" si="28"/>
        <v>#DIV/0!</v>
      </c>
      <c r="S185" s="126">
        <v>0</v>
      </c>
      <c r="T185" s="127">
        <v>0</v>
      </c>
    </row>
    <row r="186" spans="1:20" s="462" customFormat="1" ht="12.75">
      <c r="A186" s="538" t="s">
        <v>381</v>
      </c>
      <c r="B186" s="539"/>
      <c r="C186" s="539"/>
      <c r="D186" s="539" t="s">
        <v>384</v>
      </c>
      <c r="E186" s="539"/>
      <c r="F186" s="539"/>
      <c r="G186" s="539"/>
      <c r="H186" s="455">
        <v>451</v>
      </c>
      <c r="I186" s="456" t="s">
        <v>166</v>
      </c>
      <c r="J186" s="457">
        <f>SUM(J187:J187)</f>
        <v>0</v>
      </c>
      <c r="K186" s="457">
        <f>SUM(K187:K187)</f>
        <v>0</v>
      </c>
      <c r="L186" s="457">
        <f>SUM(L187:L187)</f>
        <v>0</v>
      </c>
      <c r="M186" s="457">
        <f>SUM(M187)</f>
        <v>0</v>
      </c>
      <c r="N186" s="457"/>
      <c r="O186" s="457"/>
      <c r="P186" s="458" t="e">
        <f t="shared" si="28"/>
        <v>#DIV/0!</v>
      </c>
      <c r="Q186" s="459" t="e">
        <f t="shared" si="28"/>
        <v>#DIV/0!</v>
      </c>
      <c r="R186" s="459" t="e">
        <f t="shared" si="28"/>
        <v>#DIV/0!</v>
      </c>
      <c r="S186" s="460">
        <v>0</v>
      </c>
      <c r="T186" s="461"/>
    </row>
    <row r="187" spans="1:20" s="466" customFormat="1" ht="12.75">
      <c r="A187" s="538"/>
      <c r="B187" s="539"/>
      <c r="C187" s="539"/>
      <c r="D187" s="539"/>
      <c r="E187" s="539"/>
      <c r="F187" s="539"/>
      <c r="G187" s="539"/>
      <c r="H187" s="463">
        <v>4511</v>
      </c>
      <c r="I187" s="473" t="s">
        <v>104</v>
      </c>
      <c r="J187" s="465">
        <v>0</v>
      </c>
      <c r="K187" s="465">
        <v>0</v>
      </c>
      <c r="L187" s="465">
        <v>0</v>
      </c>
      <c r="M187" s="465">
        <v>0</v>
      </c>
      <c r="N187" s="465"/>
      <c r="O187" s="465"/>
      <c r="P187" s="458">
        <v>0</v>
      </c>
      <c r="Q187" s="459">
        <v>0</v>
      </c>
      <c r="R187" s="459">
        <v>0</v>
      </c>
      <c r="S187" s="460">
        <v>0</v>
      </c>
      <c r="T187" s="461"/>
    </row>
    <row r="188" spans="1:20" s="462" customFormat="1" ht="12.75">
      <c r="A188" s="538"/>
      <c r="B188" s="539"/>
      <c r="C188" s="539"/>
      <c r="D188" s="539"/>
      <c r="E188" s="539"/>
      <c r="F188" s="539"/>
      <c r="G188" s="539"/>
      <c r="H188" s="455">
        <v>452</v>
      </c>
      <c r="I188" s="485" t="s">
        <v>105</v>
      </c>
      <c r="J188" s="457">
        <f>SUM(J189)</f>
        <v>0</v>
      </c>
      <c r="K188" s="457">
        <f>SUM(K189)</f>
        <v>0</v>
      </c>
      <c r="L188" s="457">
        <f>SUM(L189)</f>
        <v>0</v>
      </c>
      <c r="M188" s="457">
        <f>SUM(M189)</f>
        <v>0</v>
      </c>
      <c r="N188" s="457"/>
      <c r="O188" s="457"/>
      <c r="P188" s="458">
        <v>0</v>
      </c>
      <c r="Q188" s="459">
        <v>0</v>
      </c>
      <c r="R188" s="459">
        <v>0</v>
      </c>
      <c r="S188" s="460">
        <v>0</v>
      </c>
      <c r="T188" s="461"/>
    </row>
    <row r="189" spans="1:20" s="5" customFormat="1" ht="13.5" thickBot="1">
      <c r="A189" s="519"/>
      <c r="B189" s="520"/>
      <c r="C189" s="520"/>
      <c r="D189" s="520"/>
      <c r="E189" s="520"/>
      <c r="F189" s="520"/>
      <c r="G189" s="520"/>
      <c r="H189" s="49">
        <v>4521</v>
      </c>
      <c r="I189" s="50" t="s">
        <v>105</v>
      </c>
      <c r="J189" s="51">
        <v>0</v>
      </c>
      <c r="K189" s="51">
        <v>0</v>
      </c>
      <c r="L189" s="51">
        <v>0</v>
      </c>
      <c r="M189" s="51">
        <v>0</v>
      </c>
      <c r="N189" s="51"/>
      <c r="O189" s="51"/>
      <c r="P189" s="82">
        <v>0</v>
      </c>
      <c r="Q189" s="83">
        <v>0</v>
      </c>
      <c r="R189" s="83">
        <v>0</v>
      </c>
      <c r="S189" s="80">
        <v>0</v>
      </c>
      <c r="T189" s="84"/>
    </row>
    <row r="190" spans="1:20" s="5" customFormat="1" ht="12.75">
      <c r="A190" s="527"/>
      <c r="B190" s="527"/>
      <c r="C190" s="527"/>
      <c r="D190" s="527"/>
      <c r="E190" s="527"/>
      <c r="F190" s="527"/>
      <c r="G190" s="527"/>
      <c r="H190" s="23"/>
      <c r="I190" s="24"/>
      <c r="J190" s="25"/>
      <c r="K190" s="25"/>
      <c r="L190" s="25"/>
      <c r="M190" s="25"/>
      <c r="N190" s="25"/>
      <c r="O190" s="25"/>
      <c r="P190" s="556"/>
      <c r="Q190" s="74"/>
      <c r="R190" s="74"/>
      <c r="S190" s="74"/>
      <c r="T190" s="74"/>
    </row>
    <row r="191" spans="1:20" ht="13.5" thickBot="1">
      <c r="A191" s="527"/>
      <c r="B191" s="527"/>
      <c r="C191" s="527"/>
      <c r="D191" s="527"/>
      <c r="E191" s="527"/>
      <c r="F191" s="527"/>
      <c r="G191" s="527"/>
      <c r="H191" s="62" t="s">
        <v>5</v>
      </c>
      <c r="I191" s="63"/>
      <c r="J191" s="28"/>
      <c r="K191" s="28"/>
      <c r="L191" s="28"/>
      <c r="M191" s="28"/>
      <c r="N191" s="28"/>
      <c r="O191" s="28"/>
      <c r="P191" s="10"/>
      <c r="Q191" s="27"/>
      <c r="R191" s="27"/>
      <c r="S191" s="27"/>
      <c r="T191" s="74"/>
    </row>
    <row r="192" spans="1:20" s="111" customFormat="1" ht="12.75">
      <c r="A192" s="548"/>
      <c r="B192" s="549"/>
      <c r="C192" s="549"/>
      <c r="D192" s="549"/>
      <c r="E192" s="549"/>
      <c r="F192" s="549"/>
      <c r="G192" s="549"/>
      <c r="H192" s="106">
        <v>8</v>
      </c>
      <c r="I192" s="107" t="s">
        <v>6</v>
      </c>
      <c r="J192" s="108">
        <f aca="true" t="shared" si="29" ref="J192:O192">SUM(J193+J196)</f>
        <v>2721893</v>
      </c>
      <c r="K192" s="108">
        <f t="shared" si="29"/>
        <v>0</v>
      </c>
      <c r="L192" s="108">
        <f t="shared" si="29"/>
        <v>0</v>
      </c>
      <c r="M192" s="108">
        <f t="shared" si="29"/>
        <v>0</v>
      </c>
      <c r="N192" s="108">
        <f t="shared" si="29"/>
        <v>0</v>
      </c>
      <c r="O192" s="108">
        <f t="shared" si="29"/>
        <v>0</v>
      </c>
      <c r="P192" s="109">
        <v>0</v>
      </c>
      <c r="Q192" s="109">
        <v>0</v>
      </c>
      <c r="R192" s="109">
        <v>0</v>
      </c>
      <c r="S192" s="109">
        <v>0</v>
      </c>
      <c r="T192" s="110">
        <v>0</v>
      </c>
    </row>
    <row r="193" spans="1:20" s="128" customFormat="1" ht="12.75">
      <c r="A193" s="544"/>
      <c r="B193" s="545"/>
      <c r="C193" s="545"/>
      <c r="D193" s="545"/>
      <c r="E193" s="545"/>
      <c r="F193" s="545"/>
      <c r="G193" s="545"/>
      <c r="H193" s="134">
        <v>81</v>
      </c>
      <c r="I193" s="130" t="s">
        <v>125</v>
      </c>
      <c r="J193" s="131">
        <f>SUM(J194)</f>
        <v>0</v>
      </c>
      <c r="K193" s="131">
        <f aca="true" t="shared" si="30" ref="K193:O194">SUM(K194)</f>
        <v>0</v>
      </c>
      <c r="L193" s="131">
        <f t="shared" si="30"/>
        <v>0</v>
      </c>
      <c r="M193" s="131">
        <f t="shared" si="30"/>
        <v>0</v>
      </c>
      <c r="N193" s="131">
        <f t="shared" si="30"/>
        <v>0</v>
      </c>
      <c r="O193" s="131">
        <f t="shared" si="30"/>
        <v>0</v>
      </c>
      <c r="P193" s="126">
        <v>0</v>
      </c>
      <c r="Q193" s="126">
        <v>0</v>
      </c>
      <c r="R193" s="126">
        <v>0</v>
      </c>
      <c r="S193" s="126">
        <v>0</v>
      </c>
      <c r="T193" s="127">
        <v>0</v>
      </c>
    </row>
    <row r="194" spans="1:20" s="462" customFormat="1" ht="21">
      <c r="A194" s="538"/>
      <c r="B194" s="539"/>
      <c r="C194" s="539"/>
      <c r="D194" s="539"/>
      <c r="E194" s="539"/>
      <c r="F194" s="539"/>
      <c r="G194" s="539"/>
      <c r="H194" s="486">
        <v>815</v>
      </c>
      <c r="I194" s="456" t="s">
        <v>167</v>
      </c>
      <c r="J194" s="457">
        <f>SUM(J195)</f>
        <v>0</v>
      </c>
      <c r="K194" s="457">
        <f t="shared" si="30"/>
        <v>0</v>
      </c>
      <c r="L194" s="457">
        <f t="shared" si="30"/>
        <v>0</v>
      </c>
      <c r="M194" s="457">
        <f t="shared" si="30"/>
        <v>0</v>
      </c>
      <c r="N194" s="457"/>
      <c r="O194" s="457"/>
      <c r="P194" s="460">
        <v>0</v>
      </c>
      <c r="Q194" s="460">
        <v>0</v>
      </c>
      <c r="R194" s="460">
        <v>0</v>
      </c>
      <c r="S194" s="460">
        <v>0</v>
      </c>
      <c r="T194" s="461"/>
    </row>
    <row r="195" spans="1:20" s="2" customFormat="1" ht="12.75">
      <c r="A195" s="517"/>
      <c r="B195" s="518"/>
      <c r="C195" s="518"/>
      <c r="D195" s="518"/>
      <c r="E195" s="518"/>
      <c r="F195" s="518"/>
      <c r="G195" s="518"/>
      <c r="H195" s="54">
        <v>8151</v>
      </c>
      <c r="I195" s="69" t="s">
        <v>126</v>
      </c>
      <c r="J195" s="21">
        <v>0</v>
      </c>
      <c r="K195" s="21">
        <v>0</v>
      </c>
      <c r="L195" s="21">
        <v>0</v>
      </c>
      <c r="M195" s="21">
        <v>0</v>
      </c>
      <c r="N195" s="21"/>
      <c r="O195" s="21"/>
      <c r="P195" s="72">
        <v>0</v>
      </c>
      <c r="Q195" s="72">
        <v>0</v>
      </c>
      <c r="R195" s="72">
        <v>0</v>
      </c>
      <c r="S195" s="72">
        <v>0</v>
      </c>
      <c r="T195" s="73"/>
    </row>
    <row r="196" spans="1:20" s="128" customFormat="1" ht="12.75">
      <c r="A196" s="544"/>
      <c r="B196" s="545"/>
      <c r="C196" s="545"/>
      <c r="D196" s="545"/>
      <c r="E196" s="545"/>
      <c r="F196" s="545"/>
      <c r="G196" s="545"/>
      <c r="H196" s="134">
        <v>84</v>
      </c>
      <c r="I196" s="130" t="s">
        <v>106</v>
      </c>
      <c r="J196" s="131">
        <f aca="true" t="shared" si="31" ref="J196:O197">SUM(J197)</f>
        <v>2721893</v>
      </c>
      <c r="K196" s="131">
        <f t="shared" si="31"/>
        <v>0</v>
      </c>
      <c r="L196" s="131">
        <f t="shared" si="31"/>
        <v>0</v>
      </c>
      <c r="M196" s="131">
        <f t="shared" si="31"/>
        <v>0</v>
      </c>
      <c r="N196" s="131">
        <f t="shared" si="31"/>
        <v>0</v>
      </c>
      <c r="O196" s="131">
        <f t="shared" si="31"/>
        <v>0</v>
      </c>
      <c r="P196" s="126">
        <v>0</v>
      </c>
      <c r="Q196" s="126">
        <v>0</v>
      </c>
      <c r="R196" s="126">
        <v>0</v>
      </c>
      <c r="S196" s="126">
        <v>0</v>
      </c>
      <c r="T196" s="127">
        <v>0</v>
      </c>
    </row>
    <row r="197" spans="1:20" s="462" customFormat="1" ht="21">
      <c r="A197" s="538"/>
      <c r="B197" s="539"/>
      <c r="C197" s="539"/>
      <c r="D197" s="539"/>
      <c r="E197" s="539"/>
      <c r="F197" s="539"/>
      <c r="G197" s="539"/>
      <c r="H197" s="486">
        <v>844</v>
      </c>
      <c r="I197" s="456" t="s">
        <v>118</v>
      </c>
      <c r="J197" s="457">
        <f t="shared" si="31"/>
        <v>2721893</v>
      </c>
      <c r="K197" s="457">
        <f t="shared" si="31"/>
        <v>0</v>
      </c>
      <c r="L197" s="457">
        <f t="shared" si="31"/>
        <v>0</v>
      </c>
      <c r="M197" s="457">
        <f t="shared" si="31"/>
        <v>0</v>
      </c>
      <c r="N197" s="457"/>
      <c r="O197" s="457"/>
      <c r="P197" s="460">
        <v>0</v>
      </c>
      <c r="Q197" s="460">
        <v>0</v>
      </c>
      <c r="R197" s="460">
        <v>0</v>
      </c>
      <c r="S197" s="460">
        <v>0</v>
      </c>
      <c r="T197" s="461"/>
    </row>
    <row r="198" spans="1:20" s="2" customFormat="1" ht="21">
      <c r="A198" s="517"/>
      <c r="B198" s="518"/>
      <c r="C198" s="518"/>
      <c r="D198" s="518"/>
      <c r="E198" s="518"/>
      <c r="F198" s="518"/>
      <c r="G198" s="518"/>
      <c r="H198" s="54">
        <v>8443</v>
      </c>
      <c r="I198" s="20" t="s">
        <v>119</v>
      </c>
      <c r="J198" s="21">
        <v>2721893</v>
      </c>
      <c r="K198" s="21">
        <v>0</v>
      </c>
      <c r="L198" s="21">
        <v>0</v>
      </c>
      <c r="M198" s="21"/>
      <c r="N198" s="21"/>
      <c r="O198" s="21"/>
      <c r="P198" s="72">
        <v>0</v>
      </c>
      <c r="Q198" s="72">
        <v>0</v>
      </c>
      <c r="R198" s="72">
        <v>0</v>
      </c>
      <c r="S198" s="72">
        <v>0</v>
      </c>
      <c r="T198" s="73"/>
    </row>
    <row r="199" spans="1:20" s="105" customFormat="1" ht="13.5" thickBot="1">
      <c r="A199" s="546"/>
      <c r="B199" s="547"/>
      <c r="C199" s="547"/>
      <c r="D199" s="547"/>
      <c r="E199" s="547"/>
      <c r="F199" s="547"/>
      <c r="G199" s="547"/>
      <c r="H199" s="112">
        <v>5</v>
      </c>
      <c r="I199" s="113" t="s">
        <v>168</v>
      </c>
      <c r="J199" s="100">
        <f aca="true" t="shared" si="32" ref="J199:O199">SUM(J200,J203)</f>
        <v>0</v>
      </c>
      <c r="K199" s="100">
        <f t="shared" si="32"/>
        <v>0</v>
      </c>
      <c r="L199" s="100">
        <f t="shared" si="32"/>
        <v>0</v>
      </c>
      <c r="M199" s="100">
        <f t="shared" si="32"/>
        <v>0</v>
      </c>
      <c r="N199" s="100">
        <f t="shared" si="32"/>
        <v>0</v>
      </c>
      <c r="O199" s="100">
        <f t="shared" si="32"/>
        <v>0</v>
      </c>
      <c r="P199" s="114">
        <v>0</v>
      </c>
      <c r="Q199" s="114">
        <v>0</v>
      </c>
      <c r="R199" s="114">
        <v>0</v>
      </c>
      <c r="S199" s="114">
        <v>0</v>
      </c>
      <c r="T199" s="115">
        <v>0</v>
      </c>
    </row>
    <row r="200" spans="1:20" s="128" customFormat="1" ht="12.75">
      <c r="A200" s="536"/>
      <c r="B200" s="537"/>
      <c r="C200" s="537"/>
      <c r="D200" s="537"/>
      <c r="E200" s="537"/>
      <c r="F200" s="537"/>
      <c r="G200" s="537"/>
      <c r="H200" s="135">
        <v>51</v>
      </c>
      <c r="I200" s="122" t="s">
        <v>127</v>
      </c>
      <c r="J200" s="123">
        <f aca="true" t="shared" si="33" ref="J200:O201">SUM(J201)</f>
        <v>0</v>
      </c>
      <c r="K200" s="123">
        <f t="shared" si="33"/>
        <v>0</v>
      </c>
      <c r="L200" s="123">
        <f t="shared" si="33"/>
        <v>0</v>
      </c>
      <c r="M200" s="123">
        <f t="shared" si="33"/>
        <v>0</v>
      </c>
      <c r="N200" s="123">
        <f t="shared" si="33"/>
        <v>0</v>
      </c>
      <c r="O200" s="123">
        <f t="shared" si="33"/>
        <v>0</v>
      </c>
      <c r="P200" s="126">
        <v>0</v>
      </c>
      <c r="Q200" s="126">
        <v>0</v>
      </c>
      <c r="R200" s="126">
        <v>0</v>
      </c>
      <c r="S200" s="126">
        <v>0</v>
      </c>
      <c r="T200" s="127">
        <v>0</v>
      </c>
    </row>
    <row r="201" spans="1:20" s="488" customFormat="1" ht="12.75">
      <c r="A201" s="540"/>
      <c r="B201" s="541"/>
      <c r="C201" s="541"/>
      <c r="D201" s="541"/>
      <c r="E201" s="541"/>
      <c r="F201" s="541"/>
      <c r="G201" s="541"/>
      <c r="H201" s="486">
        <v>515</v>
      </c>
      <c r="I201" s="485" t="s">
        <v>128</v>
      </c>
      <c r="J201" s="487">
        <f t="shared" si="33"/>
        <v>0</v>
      </c>
      <c r="K201" s="487">
        <f t="shared" si="33"/>
        <v>0</v>
      </c>
      <c r="L201" s="487">
        <f t="shared" si="33"/>
        <v>0</v>
      </c>
      <c r="M201" s="487">
        <f t="shared" si="33"/>
        <v>0</v>
      </c>
      <c r="N201" s="487"/>
      <c r="O201" s="487"/>
      <c r="P201" s="470">
        <v>0</v>
      </c>
      <c r="Q201" s="470">
        <v>0</v>
      </c>
      <c r="R201" s="470">
        <v>0</v>
      </c>
      <c r="S201" s="470">
        <v>0</v>
      </c>
      <c r="T201" s="471"/>
    </row>
    <row r="202" spans="1:20" s="2" customFormat="1" ht="12.75">
      <c r="A202" s="517"/>
      <c r="B202" s="518"/>
      <c r="C202" s="518"/>
      <c r="D202" s="518"/>
      <c r="E202" s="518"/>
      <c r="F202" s="518"/>
      <c r="G202" s="518"/>
      <c r="H202" s="54">
        <v>5151</v>
      </c>
      <c r="I202" s="20" t="s">
        <v>129</v>
      </c>
      <c r="J202" s="21">
        <v>0</v>
      </c>
      <c r="K202" s="21">
        <v>0</v>
      </c>
      <c r="L202" s="21">
        <v>0</v>
      </c>
      <c r="M202" s="21">
        <v>0</v>
      </c>
      <c r="N202" s="21"/>
      <c r="O202" s="21"/>
      <c r="P202" s="72">
        <v>0</v>
      </c>
      <c r="Q202" s="72">
        <v>0</v>
      </c>
      <c r="R202" s="72">
        <v>0</v>
      </c>
      <c r="S202" s="72">
        <v>0</v>
      </c>
      <c r="T202" s="73"/>
    </row>
    <row r="203" spans="1:20" s="128" customFormat="1" ht="12.75">
      <c r="A203" s="544"/>
      <c r="B203" s="545"/>
      <c r="C203" s="545"/>
      <c r="D203" s="545"/>
      <c r="E203" s="545"/>
      <c r="F203" s="545"/>
      <c r="G203" s="545"/>
      <c r="H203" s="134">
        <v>54</v>
      </c>
      <c r="I203" s="133" t="s">
        <v>107</v>
      </c>
      <c r="J203" s="131">
        <f aca="true" t="shared" si="34" ref="J203:O203">SUM(J204+J206)</f>
        <v>0</v>
      </c>
      <c r="K203" s="131">
        <f t="shared" si="34"/>
        <v>0</v>
      </c>
      <c r="L203" s="131">
        <f t="shared" si="34"/>
        <v>0</v>
      </c>
      <c r="M203" s="131">
        <f t="shared" si="34"/>
        <v>0</v>
      </c>
      <c r="N203" s="131">
        <f t="shared" si="34"/>
        <v>0</v>
      </c>
      <c r="O203" s="131">
        <f t="shared" si="34"/>
        <v>0</v>
      </c>
      <c r="P203" s="126">
        <v>0</v>
      </c>
      <c r="Q203" s="126">
        <v>0</v>
      </c>
      <c r="R203" s="126">
        <v>0</v>
      </c>
      <c r="S203" s="126">
        <v>0</v>
      </c>
      <c r="T203" s="127">
        <v>0</v>
      </c>
    </row>
    <row r="204" spans="1:20" s="462" customFormat="1" ht="21">
      <c r="A204" s="538"/>
      <c r="B204" s="539"/>
      <c r="C204" s="539"/>
      <c r="D204" s="539"/>
      <c r="E204" s="539"/>
      <c r="F204" s="539"/>
      <c r="G204" s="539"/>
      <c r="H204" s="486">
        <v>543</v>
      </c>
      <c r="I204" s="456" t="s">
        <v>121</v>
      </c>
      <c r="J204" s="457">
        <f>SUM(J205)</f>
        <v>0</v>
      </c>
      <c r="K204" s="457">
        <f>SUM(K205)</f>
        <v>0</v>
      </c>
      <c r="L204" s="457">
        <f>SUM(L205)</f>
        <v>0</v>
      </c>
      <c r="M204" s="457">
        <f>SUM(M205)</f>
        <v>0</v>
      </c>
      <c r="N204" s="457"/>
      <c r="O204" s="457"/>
      <c r="P204" s="460">
        <v>0</v>
      </c>
      <c r="Q204" s="460">
        <v>0</v>
      </c>
      <c r="R204" s="460">
        <v>0</v>
      </c>
      <c r="S204" s="460">
        <v>0</v>
      </c>
      <c r="T204" s="461"/>
    </row>
    <row r="205" spans="1:20" s="484" customFormat="1" ht="21">
      <c r="A205" s="538"/>
      <c r="B205" s="539"/>
      <c r="C205" s="539"/>
      <c r="D205" s="539"/>
      <c r="E205" s="539"/>
      <c r="F205" s="539"/>
      <c r="G205" s="539"/>
      <c r="H205" s="489">
        <v>5431</v>
      </c>
      <c r="I205" s="473" t="s">
        <v>121</v>
      </c>
      <c r="J205" s="465">
        <v>0</v>
      </c>
      <c r="K205" s="465">
        <v>0</v>
      </c>
      <c r="L205" s="465">
        <v>0</v>
      </c>
      <c r="M205" s="465">
        <v>0</v>
      </c>
      <c r="N205" s="465"/>
      <c r="O205" s="465"/>
      <c r="P205" s="460">
        <v>0</v>
      </c>
      <c r="Q205" s="460">
        <v>0</v>
      </c>
      <c r="R205" s="460">
        <v>0</v>
      </c>
      <c r="S205" s="460">
        <v>0</v>
      </c>
      <c r="T205" s="461"/>
    </row>
    <row r="206" spans="1:20" s="462" customFormat="1" ht="25.5" customHeight="1">
      <c r="A206" s="538"/>
      <c r="B206" s="539"/>
      <c r="C206" s="539"/>
      <c r="D206" s="539"/>
      <c r="E206" s="539"/>
      <c r="F206" s="539"/>
      <c r="G206" s="539"/>
      <c r="H206" s="486">
        <v>544</v>
      </c>
      <c r="I206" s="456" t="s">
        <v>169</v>
      </c>
      <c r="J206" s="457">
        <f>SUM(J207)</f>
        <v>0</v>
      </c>
      <c r="K206" s="457">
        <f>SUM(K207)</f>
        <v>0</v>
      </c>
      <c r="L206" s="457">
        <f>SUM(L207)</f>
        <v>0</v>
      </c>
      <c r="M206" s="457">
        <f>SUM(M207)</f>
        <v>0</v>
      </c>
      <c r="N206" s="457"/>
      <c r="O206" s="457"/>
      <c r="P206" s="460">
        <v>0</v>
      </c>
      <c r="Q206" s="460">
        <v>0</v>
      </c>
      <c r="R206" s="460">
        <v>0</v>
      </c>
      <c r="S206" s="460">
        <v>0</v>
      </c>
      <c r="T206" s="461"/>
    </row>
    <row r="207" spans="1:20" s="2" customFormat="1" ht="21" thickBot="1">
      <c r="A207" s="519"/>
      <c r="B207" s="520"/>
      <c r="C207" s="520"/>
      <c r="D207" s="520"/>
      <c r="E207" s="520"/>
      <c r="F207" s="520"/>
      <c r="G207" s="520"/>
      <c r="H207" s="55">
        <v>5443</v>
      </c>
      <c r="I207" s="50" t="s">
        <v>108</v>
      </c>
      <c r="J207" s="51">
        <v>0</v>
      </c>
      <c r="K207" s="51">
        <v>0</v>
      </c>
      <c r="L207" s="51">
        <v>0</v>
      </c>
      <c r="M207" s="51"/>
      <c r="N207" s="51"/>
      <c r="O207" s="51"/>
      <c r="P207" s="75">
        <v>0</v>
      </c>
      <c r="Q207" s="75">
        <v>0</v>
      </c>
      <c r="R207" s="75">
        <v>0</v>
      </c>
      <c r="S207" s="75">
        <v>0</v>
      </c>
      <c r="T207" s="76"/>
    </row>
    <row r="208" spans="1:20" s="2" customFormat="1" ht="12.75">
      <c r="A208" s="527"/>
      <c r="B208" s="527"/>
      <c r="C208" s="527"/>
      <c r="D208" s="527"/>
      <c r="E208" s="527"/>
      <c r="F208" s="527"/>
      <c r="G208" s="527"/>
      <c r="H208" s="23"/>
      <c r="I208" s="24"/>
      <c r="J208" s="25"/>
      <c r="K208" s="25"/>
      <c r="L208" s="25"/>
      <c r="M208" s="25"/>
      <c r="N208" s="25"/>
      <c r="O208" s="25"/>
      <c r="P208" s="26"/>
      <c r="Q208" s="27"/>
      <c r="R208" s="27"/>
      <c r="S208" s="27"/>
      <c r="T208" s="27"/>
    </row>
    <row r="209" spans="1:20" s="2" customFormat="1" ht="12.75">
      <c r="A209" s="527"/>
      <c r="B209" s="527"/>
      <c r="C209" s="527"/>
      <c r="D209" s="527"/>
      <c r="E209" s="527"/>
      <c r="F209" s="527"/>
      <c r="G209" s="527"/>
      <c r="H209" s="23"/>
      <c r="I209" s="24"/>
      <c r="J209" s="28"/>
      <c r="K209" s="28"/>
      <c r="L209" s="28"/>
      <c r="M209" s="28"/>
      <c r="N209" s="28"/>
      <c r="O209" s="28"/>
      <c r="P209" s="26"/>
      <c r="Q209" s="27"/>
      <c r="R209" s="27"/>
      <c r="S209" s="27"/>
      <c r="T209" s="27"/>
    </row>
    <row r="210" spans="1:20" ht="13.5" thickBot="1">
      <c r="A210" s="527"/>
      <c r="B210" s="527"/>
      <c r="C210" s="527"/>
      <c r="D210" s="527"/>
      <c r="E210" s="527"/>
      <c r="F210" s="527"/>
      <c r="G210" s="527"/>
      <c r="H210" s="62" t="s">
        <v>109</v>
      </c>
      <c r="I210" s="63"/>
      <c r="J210" s="28"/>
      <c r="K210" s="28"/>
      <c r="L210" s="28"/>
      <c r="M210" s="28"/>
      <c r="N210" s="28"/>
      <c r="O210" s="28"/>
      <c r="P210" s="10"/>
      <c r="Q210" s="27"/>
      <c r="R210" s="27"/>
      <c r="S210" s="27"/>
      <c r="T210" s="27"/>
    </row>
    <row r="211" spans="1:20" s="111" customFormat="1" ht="12.75">
      <c r="A211" s="548"/>
      <c r="B211" s="549"/>
      <c r="C211" s="549"/>
      <c r="D211" s="549"/>
      <c r="E211" s="549"/>
      <c r="F211" s="549"/>
      <c r="G211" s="549"/>
      <c r="H211" s="116">
        <v>9</v>
      </c>
      <c r="I211" s="117" t="s">
        <v>9</v>
      </c>
      <c r="J211" s="108">
        <f aca="true" t="shared" si="35" ref="J211:O212">SUM(J212)</f>
        <v>610476</v>
      </c>
      <c r="K211" s="108">
        <f t="shared" si="35"/>
        <v>0</v>
      </c>
      <c r="L211" s="108">
        <f t="shared" si="35"/>
        <v>0</v>
      </c>
      <c r="M211" s="108">
        <f t="shared" si="35"/>
        <v>0</v>
      </c>
      <c r="N211" s="108">
        <f t="shared" si="35"/>
        <v>0</v>
      </c>
      <c r="O211" s="108">
        <f t="shared" si="35"/>
        <v>0</v>
      </c>
      <c r="P211" s="118">
        <f>K211/J211*100</f>
        <v>0</v>
      </c>
      <c r="Q211" s="118">
        <v>0</v>
      </c>
      <c r="R211" s="118">
        <v>0</v>
      </c>
      <c r="S211" s="109">
        <v>0</v>
      </c>
      <c r="T211" s="119">
        <v>0</v>
      </c>
    </row>
    <row r="212" spans="1:20" s="128" customFormat="1" ht="12.75">
      <c r="A212" s="544"/>
      <c r="B212" s="545"/>
      <c r="C212" s="545"/>
      <c r="D212" s="545"/>
      <c r="E212" s="545"/>
      <c r="F212" s="545"/>
      <c r="G212" s="545"/>
      <c r="H212" s="129">
        <v>92</v>
      </c>
      <c r="I212" s="130" t="s">
        <v>110</v>
      </c>
      <c r="J212" s="131">
        <f t="shared" si="35"/>
        <v>610476</v>
      </c>
      <c r="K212" s="131">
        <f t="shared" si="35"/>
        <v>0</v>
      </c>
      <c r="L212" s="131">
        <f t="shared" si="35"/>
        <v>0</v>
      </c>
      <c r="M212" s="131">
        <f t="shared" si="35"/>
        <v>0</v>
      </c>
      <c r="N212" s="131">
        <f t="shared" si="35"/>
        <v>0</v>
      </c>
      <c r="O212" s="131">
        <f t="shared" si="35"/>
        <v>0</v>
      </c>
      <c r="P212" s="136">
        <f>K212/J212*100</f>
        <v>0</v>
      </c>
      <c r="Q212" s="136">
        <v>0</v>
      </c>
      <c r="R212" s="136">
        <v>0</v>
      </c>
      <c r="S212" s="137">
        <v>0</v>
      </c>
      <c r="T212" s="138">
        <v>0</v>
      </c>
    </row>
    <row r="213" spans="1:20" s="462" customFormat="1" ht="12.75">
      <c r="A213" s="538"/>
      <c r="B213" s="539"/>
      <c r="C213" s="539"/>
      <c r="D213" s="539"/>
      <c r="E213" s="539"/>
      <c r="F213" s="539"/>
      <c r="G213" s="539"/>
      <c r="H213" s="455">
        <v>922</v>
      </c>
      <c r="I213" s="456" t="s">
        <v>111</v>
      </c>
      <c r="J213" s="457">
        <f>SUM(J214+J215)</f>
        <v>610476</v>
      </c>
      <c r="K213" s="457">
        <f>SUM(K214+K215)</f>
        <v>0</v>
      </c>
      <c r="L213" s="457">
        <f>SUM(L214+L215)</f>
        <v>0</v>
      </c>
      <c r="M213" s="457">
        <f>SUM(M214+M215)</f>
        <v>0</v>
      </c>
      <c r="N213" s="457"/>
      <c r="O213" s="457"/>
      <c r="P213" s="490">
        <f>K213/J213*100</f>
        <v>0</v>
      </c>
      <c r="Q213" s="490">
        <v>0</v>
      </c>
      <c r="R213" s="490">
        <v>0</v>
      </c>
      <c r="S213" s="491">
        <v>0</v>
      </c>
      <c r="T213" s="492"/>
    </row>
    <row r="214" spans="1:20" s="61" customFormat="1" ht="12.75">
      <c r="A214" s="68"/>
      <c r="B214" s="56"/>
      <c r="C214" s="56"/>
      <c r="D214" s="56"/>
      <c r="E214" s="56"/>
      <c r="F214" s="56"/>
      <c r="G214" s="56"/>
      <c r="H214" s="57">
        <v>9221</v>
      </c>
      <c r="I214" s="58" t="s">
        <v>550</v>
      </c>
      <c r="J214" s="59">
        <v>610476</v>
      </c>
      <c r="K214" s="59">
        <v>0</v>
      </c>
      <c r="L214" s="59">
        <v>0</v>
      </c>
      <c r="M214" s="59">
        <v>0</v>
      </c>
      <c r="N214" s="59"/>
      <c r="O214" s="59"/>
      <c r="P214" s="77">
        <v>0</v>
      </c>
      <c r="Q214" s="77">
        <v>0</v>
      </c>
      <c r="R214" s="77">
        <v>0</v>
      </c>
      <c r="S214" s="60">
        <v>0</v>
      </c>
      <c r="T214" s="78"/>
    </row>
    <row r="215" spans="1:20" ht="13.5" thickBot="1">
      <c r="A215" s="369"/>
      <c r="B215" s="370"/>
      <c r="C215" s="370"/>
      <c r="D215" s="370"/>
      <c r="E215" s="370"/>
      <c r="F215" s="370"/>
      <c r="G215" s="370"/>
      <c r="H215" s="49">
        <v>9222</v>
      </c>
      <c r="I215" s="50" t="s">
        <v>551</v>
      </c>
      <c r="J215" s="51">
        <v>0</v>
      </c>
      <c r="K215" s="51">
        <v>0</v>
      </c>
      <c r="L215" s="51">
        <v>0</v>
      </c>
      <c r="M215" s="51">
        <v>0</v>
      </c>
      <c r="N215" s="51"/>
      <c r="O215" s="51"/>
      <c r="P215" s="79">
        <v>0</v>
      </c>
      <c r="Q215" s="79">
        <v>0</v>
      </c>
      <c r="R215" s="79">
        <v>0</v>
      </c>
      <c r="S215" s="80">
        <v>0</v>
      </c>
      <c r="T215" s="81"/>
    </row>
    <row r="216" spans="9:11" ht="12.75">
      <c r="I216" s="4"/>
      <c r="K216" s="3"/>
    </row>
    <row r="217" spans="9:11" ht="12.75">
      <c r="I217" s="4"/>
      <c r="K217" s="3"/>
    </row>
    <row r="218" spans="9:11" ht="12.75">
      <c r="I218" s="4"/>
      <c r="K218" s="3"/>
    </row>
    <row r="219" spans="8:11" ht="12.75">
      <c r="H219" s="34" t="s">
        <v>368</v>
      </c>
      <c r="I219" s="4"/>
      <c r="K219" s="3"/>
    </row>
    <row r="220" ht="13.5">
      <c r="I220" s="444" t="s">
        <v>374</v>
      </c>
    </row>
    <row r="221" ht="13.5">
      <c r="I221" s="444" t="s">
        <v>375</v>
      </c>
    </row>
    <row r="222" ht="13.5">
      <c r="I222" s="445" t="s">
        <v>376</v>
      </c>
    </row>
    <row r="223" ht="13.5">
      <c r="I223" s="445" t="s">
        <v>377</v>
      </c>
    </row>
    <row r="224" ht="13.5">
      <c r="I224" s="445" t="s">
        <v>378</v>
      </c>
    </row>
    <row r="225" spans="9:19" ht="13.5">
      <c r="I225" s="710" t="s">
        <v>379</v>
      </c>
      <c r="J225" s="710"/>
      <c r="K225" s="710"/>
      <c r="L225" s="710"/>
      <c r="M225" s="710"/>
      <c r="N225" s="710"/>
      <c r="O225" s="710"/>
      <c r="P225" s="710"/>
      <c r="Q225" s="710"/>
      <c r="R225" s="710"/>
      <c r="S225" s="710"/>
    </row>
    <row r="226" ht="13.5">
      <c r="I226" s="445" t="s">
        <v>380</v>
      </c>
    </row>
  </sheetData>
  <sheetProtection/>
  <mergeCells count="8">
    <mergeCell ref="I225:S225"/>
    <mergeCell ref="H31:I31"/>
    <mergeCell ref="H28:I28"/>
    <mergeCell ref="A12:G12"/>
    <mergeCell ref="A2:I2"/>
    <mergeCell ref="A6:T6"/>
    <mergeCell ref="A7:T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&amp;CStranica &amp;P</oddFooter>
  </headerFooter>
  <rowBreaks count="4" manualBreakCount="4">
    <brk id="32" max="19" man="1"/>
    <brk id="89" max="19" man="1"/>
    <brk id="138" max="19" man="1"/>
    <brk id="1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63" customWidth="1"/>
    <col min="2" max="2" width="4.140625" style="163" customWidth="1"/>
    <col min="3" max="3" width="7.421875" style="163" customWidth="1"/>
    <col min="4" max="4" width="60.7109375" style="163" customWidth="1"/>
    <col min="5" max="5" width="20.421875" style="163" hidden="1" customWidth="1"/>
    <col min="6" max="6" width="14.7109375" style="258" customWidth="1"/>
    <col min="7" max="8" width="14.7109375" style="400" customWidth="1"/>
    <col min="9" max="9" width="6.7109375" style="258" customWidth="1"/>
    <col min="10" max="10" width="7.140625" style="258" customWidth="1"/>
    <col min="11" max="16384" width="9.140625" style="163" customWidth="1"/>
  </cols>
  <sheetData>
    <row r="2" spans="1:10" s="159" customFormat="1" ht="16.5" customHeight="1">
      <c r="A2" s="764" t="s">
        <v>179</v>
      </c>
      <c r="B2" s="764"/>
      <c r="C2" s="764"/>
      <c r="D2" s="764"/>
      <c r="E2" s="764"/>
      <c r="F2" s="764"/>
      <c r="G2" s="764"/>
      <c r="H2" s="764"/>
      <c r="I2" s="764"/>
      <c r="J2" s="764"/>
    </row>
    <row r="3" spans="1:10" s="160" customFormat="1" ht="18" customHeight="1">
      <c r="A3" s="764" t="s">
        <v>117</v>
      </c>
      <c r="B3" s="764"/>
      <c r="C3" s="764"/>
      <c r="D3" s="764"/>
      <c r="E3" s="764"/>
      <c r="F3" s="764"/>
      <c r="G3" s="764"/>
      <c r="H3" s="764"/>
      <c r="I3" s="764"/>
      <c r="J3" s="764"/>
    </row>
    <row r="4" spans="1:10" s="159" customFormat="1" ht="30" customHeight="1">
      <c r="A4" s="754" t="s">
        <v>288</v>
      </c>
      <c r="B4" s="754"/>
      <c r="C4" s="754"/>
      <c r="D4" s="754"/>
      <c r="E4" s="754"/>
      <c r="F4" s="754"/>
      <c r="G4" s="754"/>
      <c r="H4" s="754"/>
      <c r="I4" s="754"/>
      <c r="J4" s="754"/>
    </row>
    <row r="5" spans="1:10" ht="13.5" customHeight="1" thickBot="1">
      <c r="A5" s="162"/>
      <c r="B5" s="162"/>
      <c r="C5" s="162"/>
      <c r="D5" s="162"/>
      <c r="E5" s="162"/>
      <c r="F5" s="363"/>
      <c r="G5" s="425"/>
      <c r="H5" s="425"/>
      <c r="I5" s="344"/>
      <c r="J5" s="344"/>
    </row>
    <row r="6" spans="1:10" s="150" customFormat="1" ht="36.75" customHeight="1" thickBot="1">
      <c r="A6" s="435" t="s">
        <v>180</v>
      </c>
      <c r="B6" s="164" t="s">
        <v>112</v>
      </c>
      <c r="C6" s="165" t="s">
        <v>11</v>
      </c>
      <c r="D6" s="166" t="s">
        <v>181</v>
      </c>
      <c r="E6" s="165" t="s">
        <v>182</v>
      </c>
      <c r="F6" s="165" t="s">
        <v>183</v>
      </c>
      <c r="G6" s="423" t="s">
        <v>184</v>
      </c>
      <c r="H6" s="423" t="s">
        <v>185</v>
      </c>
      <c r="I6" s="442" t="s">
        <v>349</v>
      </c>
      <c r="J6" s="443" t="s">
        <v>351</v>
      </c>
    </row>
    <row r="7" spans="1:10" s="379" customFormat="1" ht="10.5" thickBot="1">
      <c r="A7" s="376">
        <v>1</v>
      </c>
      <c r="B7" s="377">
        <v>2</v>
      </c>
      <c r="C7" s="378">
        <v>3</v>
      </c>
      <c r="D7" s="377">
        <v>4</v>
      </c>
      <c r="E7" s="377">
        <v>2</v>
      </c>
      <c r="F7" s="377">
        <v>5</v>
      </c>
      <c r="G7" s="424">
        <v>6</v>
      </c>
      <c r="H7" s="424">
        <v>7</v>
      </c>
      <c r="I7" s="436">
        <v>8</v>
      </c>
      <c r="J7" s="437">
        <v>9</v>
      </c>
    </row>
    <row r="8" spans="1:10" s="334" customFormat="1" ht="36" customHeight="1" thickBot="1">
      <c r="A8" s="762" t="s">
        <v>296</v>
      </c>
      <c r="B8" s="763"/>
      <c r="C8" s="763"/>
      <c r="D8" s="763"/>
      <c r="E8" s="333">
        <f>SUM(E499)</f>
        <v>5608000</v>
      </c>
      <c r="F8" s="380">
        <f>SUM(F499)</f>
        <v>8864000</v>
      </c>
      <c r="G8" s="380">
        <f>SUM(G499)</f>
        <v>5897500</v>
      </c>
      <c r="H8" s="380">
        <f>SUM(H499)</f>
        <v>6257000</v>
      </c>
      <c r="I8" s="365">
        <f>AVERAGE(G8/F8*100)</f>
        <v>66.53316787003611</v>
      </c>
      <c r="J8" s="365">
        <f>AVERAGE(H8/G8*100)</f>
        <v>106.0958033064858</v>
      </c>
    </row>
    <row r="9" spans="1:10" s="306" customFormat="1" ht="18" thickBot="1">
      <c r="A9" s="168"/>
      <c r="B9" s="168"/>
      <c r="C9" s="168"/>
      <c r="D9" s="168"/>
      <c r="E9" s="169"/>
      <c r="F9" s="381"/>
      <c r="G9" s="381"/>
      <c r="H9" s="381"/>
      <c r="I9" s="345"/>
      <c r="J9" s="345"/>
    </row>
    <row r="10" spans="1:10" s="181" customFormat="1" ht="15" customHeight="1" thickBot="1">
      <c r="A10" s="725" t="s">
        <v>277</v>
      </c>
      <c r="B10" s="726"/>
      <c r="C10" s="726"/>
      <c r="D10" s="726"/>
      <c r="E10" s="290">
        <f>SUM(E12+E27)</f>
        <v>61000</v>
      </c>
      <c r="F10" s="383">
        <f>SUM(F12+F27)</f>
        <v>94000</v>
      </c>
      <c r="G10" s="383">
        <f>SUM(G12+G27)</f>
        <v>88000</v>
      </c>
      <c r="H10" s="383">
        <f>SUM(H12+H27)</f>
        <v>87000</v>
      </c>
      <c r="I10" s="346">
        <f>AVERAGE(G10/F10*100)</f>
        <v>93.61702127659575</v>
      </c>
      <c r="J10" s="346">
        <f>AVERAGE(H10/G10*100)</f>
        <v>98.86363636363636</v>
      </c>
    </row>
    <row r="11" spans="1:10" s="240" customFormat="1" ht="17.25" customHeight="1" thickBot="1">
      <c r="A11" s="172"/>
      <c r="B11" s="172"/>
      <c r="C11" s="172"/>
      <c r="D11" s="172"/>
      <c r="E11" s="173"/>
      <c r="F11" s="384"/>
      <c r="G11" s="384"/>
      <c r="H11" s="384"/>
      <c r="I11" s="347"/>
      <c r="J11" s="347"/>
    </row>
    <row r="12" spans="1:10" s="175" customFormat="1" ht="15.75" customHeight="1" thickBot="1">
      <c r="A12" s="727" t="s">
        <v>275</v>
      </c>
      <c r="B12" s="728"/>
      <c r="C12" s="728"/>
      <c r="D12" s="729"/>
      <c r="E12" s="174">
        <f>SUM(E16)</f>
        <v>61000</v>
      </c>
      <c r="F12" s="385">
        <f>SUM(F16)</f>
        <v>69000</v>
      </c>
      <c r="G12" s="385">
        <f>SUM(G16)</f>
        <v>66000</v>
      </c>
      <c r="H12" s="385">
        <f>SUM(H16)</f>
        <v>66000</v>
      </c>
      <c r="I12" s="348">
        <f>AVERAGE(G12/F12*100)</f>
        <v>95.65217391304348</v>
      </c>
      <c r="J12" s="348">
        <f>AVERAGE(H12/G12*100)</f>
        <v>100</v>
      </c>
    </row>
    <row r="13" spans="1:10" s="307" customFormat="1" ht="16.5" customHeight="1">
      <c r="A13" s="176"/>
      <c r="B13" s="176"/>
      <c r="C13" s="176"/>
      <c r="D13" s="176"/>
      <c r="E13" s="177"/>
      <c r="F13" s="386"/>
      <c r="G13" s="386"/>
      <c r="H13" s="386"/>
      <c r="I13" s="347"/>
      <c r="J13" s="347"/>
    </row>
    <row r="14" spans="1:10" s="181" customFormat="1" ht="15">
      <c r="A14" s="178"/>
      <c r="B14" s="178"/>
      <c r="C14" s="178"/>
      <c r="D14" s="179" t="s">
        <v>186</v>
      </c>
      <c r="E14" s="180"/>
      <c r="F14" s="387"/>
      <c r="G14" s="387"/>
      <c r="H14" s="426"/>
      <c r="I14" s="353"/>
      <c r="J14" s="353"/>
    </row>
    <row r="15" spans="1:10" s="171" customFormat="1" ht="13.5">
      <c r="A15" s="178"/>
      <c r="B15" s="178"/>
      <c r="C15" s="178"/>
      <c r="D15" s="343" t="s">
        <v>187</v>
      </c>
      <c r="E15" s="182"/>
      <c r="F15" s="388"/>
      <c r="G15" s="388"/>
      <c r="H15" s="427"/>
      <c r="I15" s="354"/>
      <c r="J15" s="354"/>
    </row>
    <row r="16" spans="1:10" s="171" customFormat="1" ht="13.5">
      <c r="A16" s="183"/>
      <c r="B16" s="183"/>
      <c r="C16" s="183"/>
      <c r="D16" s="367" t="s">
        <v>299</v>
      </c>
      <c r="E16" s="184">
        <f>SUM(E17+E23)</f>
        <v>61000</v>
      </c>
      <c r="F16" s="389">
        <f>SUM(F17+F23)</f>
        <v>69000</v>
      </c>
      <c r="G16" s="389">
        <f>SUM(G17+G23)</f>
        <v>66000</v>
      </c>
      <c r="H16" s="431">
        <f>SUM(H17+H23)</f>
        <v>66000</v>
      </c>
      <c r="I16" s="433">
        <f>AVERAGE(G16/F16*100)</f>
        <v>95.65217391304348</v>
      </c>
      <c r="J16" s="433">
        <f>AVERAGE(H16/G16*100)</f>
        <v>100</v>
      </c>
    </row>
    <row r="17" spans="1:10" s="171" customFormat="1" ht="12.75">
      <c r="A17" s="216" t="s">
        <v>300</v>
      </c>
      <c r="B17" s="185"/>
      <c r="C17" s="186">
        <v>32</v>
      </c>
      <c r="D17" s="185" t="s">
        <v>188</v>
      </c>
      <c r="E17" s="187">
        <f>SUM(E18+E20)</f>
        <v>50000</v>
      </c>
      <c r="F17" s="390">
        <f>SUM(F18+F20)</f>
        <v>58000</v>
      </c>
      <c r="G17" s="390">
        <v>55000</v>
      </c>
      <c r="H17" s="390">
        <v>55000</v>
      </c>
      <c r="I17" s="432">
        <f>AVERAGE(G17/F17*100)</f>
        <v>94.82758620689656</v>
      </c>
      <c r="J17" s="432">
        <f>AVERAGE(H17/G17*100)</f>
        <v>100</v>
      </c>
    </row>
    <row r="18" spans="1:10" s="215" customFormat="1" ht="13.5">
      <c r="A18" s="216" t="s">
        <v>300</v>
      </c>
      <c r="B18" s="213"/>
      <c r="C18" s="210">
        <v>323</v>
      </c>
      <c r="D18" s="211" t="s">
        <v>57</v>
      </c>
      <c r="E18" s="214">
        <f>SUM(E19)</f>
        <v>0</v>
      </c>
      <c r="F18" s="391">
        <f>SUM(F19)</f>
        <v>5000</v>
      </c>
      <c r="G18" s="391"/>
      <c r="H18" s="391"/>
      <c r="I18" s="432">
        <f aca="true" t="shared" si="0" ref="I18:J25">AVERAGE(G18/F18*100)</f>
        <v>0</v>
      </c>
      <c r="J18" s="432"/>
    </row>
    <row r="19" spans="1:10" s="196" customFormat="1" ht="13.5" hidden="1">
      <c r="A19" s="216" t="s">
        <v>300</v>
      </c>
      <c r="B19" s="213">
        <v>1</v>
      </c>
      <c r="C19" s="217">
        <v>3233</v>
      </c>
      <c r="D19" s="218" t="s">
        <v>60</v>
      </c>
      <c r="E19" s="219">
        <v>0</v>
      </c>
      <c r="F19" s="392">
        <v>5000</v>
      </c>
      <c r="G19" s="392"/>
      <c r="H19" s="392"/>
      <c r="I19" s="432">
        <f t="shared" si="0"/>
        <v>0</v>
      </c>
      <c r="J19" s="432"/>
    </row>
    <row r="20" spans="1:10" s="188" customFormat="1" ht="13.5">
      <c r="A20" s="216" t="s">
        <v>300</v>
      </c>
      <c r="B20" s="185"/>
      <c r="C20" s="186">
        <v>329</v>
      </c>
      <c r="D20" s="185" t="s">
        <v>66</v>
      </c>
      <c r="E20" s="187">
        <f>SUM(E21:E22)</f>
        <v>50000</v>
      </c>
      <c r="F20" s="390">
        <f>SUM(F21:F22)</f>
        <v>53000</v>
      </c>
      <c r="G20" s="390"/>
      <c r="H20" s="390"/>
      <c r="I20" s="432">
        <f t="shared" si="0"/>
        <v>0</v>
      </c>
      <c r="J20" s="432"/>
    </row>
    <row r="21" spans="1:10" s="188" customFormat="1" ht="13.5" hidden="1">
      <c r="A21" s="216" t="s">
        <v>300</v>
      </c>
      <c r="B21" s="189">
        <v>2</v>
      </c>
      <c r="C21" s="190">
        <v>3291</v>
      </c>
      <c r="D21" s="189" t="s">
        <v>67</v>
      </c>
      <c r="E21" s="191">
        <v>50000</v>
      </c>
      <c r="F21" s="393">
        <v>50000</v>
      </c>
      <c r="G21" s="393"/>
      <c r="H21" s="393"/>
      <c r="I21" s="432">
        <f t="shared" si="0"/>
        <v>0</v>
      </c>
      <c r="J21" s="432"/>
    </row>
    <row r="22" spans="1:10" s="188" customFormat="1" ht="13.5" hidden="1">
      <c r="A22" s="216" t="s">
        <v>300</v>
      </c>
      <c r="B22" s="189">
        <v>3</v>
      </c>
      <c r="C22" s="190">
        <v>3293</v>
      </c>
      <c r="D22" s="189" t="s">
        <v>69</v>
      </c>
      <c r="E22" s="191">
        <v>0</v>
      </c>
      <c r="F22" s="393">
        <v>3000</v>
      </c>
      <c r="G22" s="393"/>
      <c r="H22" s="393"/>
      <c r="I22" s="432">
        <f t="shared" si="0"/>
        <v>0</v>
      </c>
      <c r="J22" s="432"/>
    </row>
    <row r="23" spans="1:10" s="171" customFormat="1" ht="12.75">
      <c r="A23" s="216" t="s">
        <v>300</v>
      </c>
      <c r="B23" s="185"/>
      <c r="C23" s="186">
        <v>38</v>
      </c>
      <c r="D23" s="185" t="s">
        <v>86</v>
      </c>
      <c r="E23" s="187">
        <f>SUM(E24)</f>
        <v>11000</v>
      </c>
      <c r="F23" s="390">
        <f>SUM(F24)</f>
        <v>11000</v>
      </c>
      <c r="G23" s="390">
        <v>11000</v>
      </c>
      <c r="H23" s="390">
        <v>11000</v>
      </c>
      <c r="I23" s="432">
        <f t="shared" si="0"/>
        <v>100</v>
      </c>
      <c r="J23" s="432">
        <f t="shared" si="0"/>
        <v>100</v>
      </c>
    </row>
    <row r="24" spans="1:10" s="188" customFormat="1" ht="13.5">
      <c r="A24" s="216" t="s">
        <v>300</v>
      </c>
      <c r="B24" s="185"/>
      <c r="C24" s="186">
        <v>381</v>
      </c>
      <c r="D24" s="185" t="s">
        <v>38</v>
      </c>
      <c r="E24" s="187">
        <f>SUM(E25)</f>
        <v>11000</v>
      </c>
      <c r="F24" s="390">
        <f>SUM(F25)</f>
        <v>11000</v>
      </c>
      <c r="G24" s="390"/>
      <c r="H24" s="390"/>
      <c r="I24" s="432">
        <f t="shared" si="0"/>
        <v>0</v>
      </c>
      <c r="J24" s="432"/>
    </row>
    <row r="25" spans="1:10" s="188" customFormat="1" ht="13.5" hidden="1">
      <c r="A25" s="216" t="s">
        <v>300</v>
      </c>
      <c r="B25" s="189">
        <v>4</v>
      </c>
      <c r="C25" s="190">
        <v>381142</v>
      </c>
      <c r="D25" s="189" t="s">
        <v>84</v>
      </c>
      <c r="E25" s="191">
        <v>11000</v>
      </c>
      <c r="F25" s="393">
        <v>11000</v>
      </c>
      <c r="G25" s="393"/>
      <c r="H25" s="393"/>
      <c r="I25" s="432">
        <f t="shared" si="0"/>
        <v>0</v>
      </c>
      <c r="J25" s="432"/>
    </row>
    <row r="26" spans="1:10" s="188" customFormat="1" ht="14.25" thickBot="1">
      <c r="A26" s="193"/>
      <c r="B26" s="193"/>
      <c r="C26" s="194"/>
      <c r="D26" s="193"/>
      <c r="E26" s="195"/>
      <c r="F26" s="394"/>
      <c r="G26" s="395"/>
      <c r="H26" s="395"/>
      <c r="I26" s="352"/>
      <c r="J26" s="352"/>
    </row>
    <row r="27" spans="1:10" s="175" customFormat="1" ht="15.75" customHeight="1" thickBot="1">
      <c r="A27" s="727" t="s">
        <v>276</v>
      </c>
      <c r="B27" s="728"/>
      <c r="C27" s="728"/>
      <c r="D27" s="729"/>
      <c r="E27" s="174">
        <f>SUM(E31)</f>
        <v>0</v>
      </c>
      <c r="F27" s="385">
        <f>SUM(F31)</f>
        <v>25000</v>
      </c>
      <c r="G27" s="385">
        <f>SUM(G31)</f>
        <v>22000</v>
      </c>
      <c r="H27" s="385">
        <f>SUM(H31)</f>
        <v>21000</v>
      </c>
      <c r="I27" s="348">
        <f>AVERAGE(G27/F27*100)</f>
        <v>88</v>
      </c>
      <c r="J27" s="348">
        <f>AVERAGE(H27/G27*100)</f>
        <v>95.45454545454545</v>
      </c>
    </row>
    <row r="28" spans="1:10" s="307" customFormat="1" ht="16.5" customHeight="1">
      <c r="A28" s="176"/>
      <c r="B28" s="176"/>
      <c r="C28" s="176"/>
      <c r="D28" s="176"/>
      <c r="E28" s="177"/>
      <c r="F28" s="386"/>
      <c r="G28" s="386"/>
      <c r="H28" s="386"/>
      <c r="I28" s="347"/>
      <c r="J28" s="347"/>
    </row>
    <row r="29" spans="1:10" s="181" customFormat="1" ht="15">
      <c r="A29" s="178"/>
      <c r="B29" s="178"/>
      <c r="C29" s="178"/>
      <c r="D29" s="179" t="s">
        <v>186</v>
      </c>
      <c r="E29" s="180"/>
      <c r="F29" s="387"/>
      <c r="G29" s="387"/>
      <c r="H29" s="387"/>
      <c r="I29" s="349"/>
      <c r="J29" s="349"/>
    </row>
    <row r="30" spans="1:10" s="171" customFormat="1" ht="13.5">
      <c r="A30" s="178"/>
      <c r="B30" s="178"/>
      <c r="C30" s="178"/>
      <c r="D30" s="343" t="s">
        <v>187</v>
      </c>
      <c r="E30" s="182"/>
      <c r="F30" s="388"/>
      <c r="G30" s="388"/>
      <c r="H30" s="388"/>
      <c r="I30" s="350"/>
      <c r="J30" s="350"/>
    </row>
    <row r="31" spans="1:10" s="171" customFormat="1" ht="13.5">
      <c r="A31" s="183"/>
      <c r="B31" s="183"/>
      <c r="C31" s="183"/>
      <c r="D31" s="367" t="s">
        <v>302</v>
      </c>
      <c r="E31" s="184">
        <f>SUM(E32+E38)</f>
        <v>0</v>
      </c>
      <c r="F31" s="389">
        <f>SUM(F32+F38)</f>
        <v>25000</v>
      </c>
      <c r="G31" s="389">
        <f>SUM(G32+G38)</f>
        <v>22000</v>
      </c>
      <c r="H31" s="389">
        <f>SUM(H32+H38)</f>
        <v>21000</v>
      </c>
      <c r="I31" s="433">
        <f>AVERAGE(G31/F31*100)</f>
        <v>88</v>
      </c>
      <c r="J31" s="433">
        <f>AVERAGE(H31/G31*100)</f>
        <v>95.45454545454545</v>
      </c>
    </row>
    <row r="32" spans="1:10" s="171" customFormat="1" ht="12.75">
      <c r="A32" s="216" t="s">
        <v>301</v>
      </c>
      <c r="B32" s="185"/>
      <c r="C32" s="186">
        <v>32</v>
      </c>
      <c r="D32" s="185" t="s">
        <v>188</v>
      </c>
      <c r="E32" s="187">
        <f>SUM(E33+E35)</f>
        <v>0</v>
      </c>
      <c r="F32" s="390">
        <f>SUM(F33+F35)</f>
        <v>22000</v>
      </c>
      <c r="G32" s="390">
        <v>20000</v>
      </c>
      <c r="H32" s="390">
        <v>20000</v>
      </c>
      <c r="I32" s="432">
        <f aca="true" t="shared" si="1" ref="I32:J40">AVERAGE(G32/F32*100)</f>
        <v>90.9090909090909</v>
      </c>
      <c r="J32" s="432">
        <f t="shared" si="1"/>
        <v>100</v>
      </c>
    </row>
    <row r="33" spans="1:10" s="215" customFormat="1" ht="13.5">
      <c r="A33" s="216" t="s">
        <v>301</v>
      </c>
      <c r="B33" s="213"/>
      <c r="C33" s="210">
        <v>323</v>
      </c>
      <c r="D33" s="211" t="s">
        <v>57</v>
      </c>
      <c r="E33" s="214">
        <f>SUM(E34)</f>
        <v>0</v>
      </c>
      <c r="F33" s="391">
        <f>SUM(F34)</f>
        <v>10000</v>
      </c>
      <c r="G33" s="391"/>
      <c r="H33" s="391"/>
      <c r="I33" s="432">
        <f t="shared" si="1"/>
        <v>0</v>
      </c>
      <c r="J33" s="432"/>
    </row>
    <row r="34" spans="1:10" s="196" customFormat="1" ht="13.5" hidden="1">
      <c r="A34" s="216" t="s">
        <v>301</v>
      </c>
      <c r="B34" s="213">
        <v>5</v>
      </c>
      <c r="C34" s="217">
        <v>3233</v>
      </c>
      <c r="D34" s="218" t="s">
        <v>60</v>
      </c>
      <c r="E34" s="219">
        <v>0</v>
      </c>
      <c r="F34" s="392">
        <v>10000</v>
      </c>
      <c r="G34" s="392"/>
      <c r="H34" s="392"/>
      <c r="I34" s="432">
        <f t="shared" si="1"/>
        <v>0</v>
      </c>
      <c r="J34" s="432"/>
    </row>
    <row r="35" spans="1:10" s="188" customFormat="1" ht="13.5">
      <c r="A35" s="216" t="s">
        <v>301</v>
      </c>
      <c r="B35" s="185"/>
      <c r="C35" s="186">
        <v>329</v>
      </c>
      <c r="D35" s="185" t="s">
        <v>66</v>
      </c>
      <c r="E35" s="187">
        <f>SUM(E36:E37)</f>
        <v>0</v>
      </c>
      <c r="F35" s="390">
        <f>SUM(F36:F37)</f>
        <v>12000</v>
      </c>
      <c r="G35" s="390"/>
      <c r="H35" s="390"/>
      <c r="I35" s="432">
        <f t="shared" si="1"/>
        <v>0</v>
      </c>
      <c r="J35" s="432"/>
    </row>
    <row r="36" spans="1:10" s="188" customFormat="1" ht="13.5" hidden="1">
      <c r="A36" s="216" t="s">
        <v>301</v>
      </c>
      <c r="B36" s="189">
        <v>6</v>
      </c>
      <c r="C36" s="190">
        <v>3293</v>
      </c>
      <c r="D36" s="189" t="s">
        <v>69</v>
      </c>
      <c r="E36" s="191">
        <v>0</v>
      </c>
      <c r="F36" s="393">
        <v>2000</v>
      </c>
      <c r="G36" s="393"/>
      <c r="H36" s="393"/>
      <c r="I36" s="432">
        <f t="shared" si="1"/>
        <v>0</v>
      </c>
      <c r="J36" s="432"/>
    </row>
    <row r="37" spans="1:10" s="188" customFormat="1" ht="13.5" hidden="1">
      <c r="A37" s="216" t="s">
        <v>301</v>
      </c>
      <c r="B37" s="189">
        <v>7</v>
      </c>
      <c r="C37" s="190">
        <v>3299</v>
      </c>
      <c r="D37" s="189" t="s">
        <v>66</v>
      </c>
      <c r="E37" s="191">
        <v>0</v>
      </c>
      <c r="F37" s="393">
        <v>10000</v>
      </c>
      <c r="G37" s="393"/>
      <c r="H37" s="393"/>
      <c r="I37" s="432">
        <f t="shared" si="1"/>
        <v>0</v>
      </c>
      <c r="J37" s="432"/>
    </row>
    <row r="38" spans="1:10" s="171" customFormat="1" ht="12.75">
      <c r="A38" s="216" t="s">
        <v>301</v>
      </c>
      <c r="B38" s="185"/>
      <c r="C38" s="186">
        <v>38</v>
      </c>
      <c r="D38" s="185" t="s">
        <v>86</v>
      </c>
      <c r="E38" s="187">
        <f>SUM(E39)</f>
        <v>0</v>
      </c>
      <c r="F38" s="390">
        <f>SUM(F39)</f>
        <v>3000</v>
      </c>
      <c r="G38" s="390">
        <v>2000</v>
      </c>
      <c r="H38" s="390">
        <v>1000</v>
      </c>
      <c r="I38" s="432">
        <f t="shared" si="1"/>
        <v>66.66666666666666</v>
      </c>
      <c r="J38" s="432">
        <f t="shared" si="1"/>
        <v>50</v>
      </c>
    </row>
    <row r="39" spans="1:10" s="188" customFormat="1" ht="13.5">
      <c r="A39" s="216" t="s">
        <v>301</v>
      </c>
      <c r="B39" s="185"/>
      <c r="C39" s="186">
        <v>381</v>
      </c>
      <c r="D39" s="185" t="s">
        <v>38</v>
      </c>
      <c r="E39" s="187">
        <f>SUM(E40)</f>
        <v>0</v>
      </c>
      <c r="F39" s="390">
        <f>SUM(F40)</f>
        <v>3000</v>
      </c>
      <c r="G39" s="390"/>
      <c r="H39" s="390"/>
      <c r="I39" s="432">
        <f t="shared" si="1"/>
        <v>0</v>
      </c>
      <c r="J39" s="432"/>
    </row>
    <row r="40" spans="1:10" s="188" customFormat="1" ht="13.5" hidden="1">
      <c r="A40" s="216" t="s">
        <v>301</v>
      </c>
      <c r="B40" s="189">
        <v>8</v>
      </c>
      <c r="C40" s="190">
        <v>3811</v>
      </c>
      <c r="D40" s="189" t="s">
        <v>38</v>
      </c>
      <c r="E40" s="191">
        <v>0</v>
      </c>
      <c r="F40" s="393">
        <v>3000</v>
      </c>
      <c r="G40" s="393"/>
      <c r="H40" s="393"/>
      <c r="I40" s="432">
        <f t="shared" si="1"/>
        <v>0</v>
      </c>
      <c r="J40" s="432"/>
    </row>
    <row r="41" spans="1:10" s="188" customFormat="1" ht="14.25" thickBot="1">
      <c r="A41" s="193"/>
      <c r="B41" s="193"/>
      <c r="C41" s="194"/>
      <c r="D41" s="193"/>
      <c r="E41" s="195"/>
      <c r="F41" s="395"/>
      <c r="G41" s="395"/>
      <c r="H41" s="395"/>
      <c r="I41" s="352"/>
      <c r="J41" s="352"/>
    </row>
    <row r="42" spans="1:10" s="196" customFormat="1" ht="17.25" thickBot="1">
      <c r="A42" s="730" t="s">
        <v>278</v>
      </c>
      <c r="B42" s="731"/>
      <c r="C42" s="731"/>
      <c r="D42" s="732"/>
      <c r="E42" s="170">
        <f>SUM(E44)</f>
        <v>2116000</v>
      </c>
      <c r="F42" s="396">
        <f>SUM(F44)</f>
        <v>1273000</v>
      </c>
      <c r="G42" s="396">
        <f>SUM(G44)</f>
        <v>1260000</v>
      </c>
      <c r="H42" s="396">
        <f>SUM(H44)</f>
        <v>1230000</v>
      </c>
      <c r="I42" s="346">
        <f>AVERAGE(G42/F42*100)</f>
        <v>98.97879025923017</v>
      </c>
      <c r="J42" s="346">
        <f>AVERAGE(H42/G42*100)</f>
        <v>97.61904761904762</v>
      </c>
    </row>
    <row r="43" spans="1:10" s="196" customFormat="1" ht="15.75" thickBot="1">
      <c r="A43" s="197"/>
      <c r="B43" s="181"/>
      <c r="C43" s="181"/>
      <c r="D43" s="181"/>
      <c r="E43" s="177"/>
      <c r="F43" s="386"/>
      <c r="G43" s="386"/>
      <c r="H43" s="386"/>
      <c r="I43" s="347"/>
      <c r="J43" s="347"/>
    </row>
    <row r="44" spans="1:10" s="196" customFormat="1" ht="15.75" thickBot="1">
      <c r="A44" s="733" t="s">
        <v>279</v>
      </c>
      <c r="B44" s="734"/>
      <c r="C44" s="734"/>
      <c r="D44" s="735"/>
      <c r="E44" s="174">
        <f>SUM(E48+E66+E101+E111+E118+E125)</f>
        <v>2116000</v>
      </c>
      <c r="F44" s="385">
        <f>SUM(F48+F66+F101+F111+F118+F125)</f>
        <v>1273000</v>
      </c>
      <c r="G44" s="385">
        <f>SUM(G48+G66+G101+G111+G118+G125)</f>
        <v>1260000</v>
      </c>
      <c r="H44" s="385">
        <f>SUM(H48+H66+H101+H111+H118+H125)</f>
        <v>1230000</v>
      </c>
      <c r="I44" s="348">
        <f>AVERAGE(G44/F44*100)</f>
        <v>98.97879025923017</v>
      </c>
      <c r="J44" s="348">
        <f>AVERAGE(H44/G44*100)</f>
        <v>97.61904761904762</v>
      </c>
    </row>
    <row r="45" spans="1:10" s="196" customFormat="1" ht="15">
      <c r="A45" s="198"/>
      <c r="B45" s="199"/>
      <c r="C45" s="199"/>
      <c r="D45" s="198"/>
      <c r="E45" s="177"/>
      <c r="F45" s="386"/>
      <c r="G45" s="386"/>
      <c r="H45" s="386"/>
      <c r="I45" s="347"/>
      <c r="J45" s="347"/>
    </row>
    <row r="46" spans="1:10" s="196" customFormat="1" ht="13.5">
      <c r="A46" s="200"/>
      <c r="B46" s="200"/>
      <c r="C46" s="200"/>
      <c r="D46" s="201" t="s">
        <v>189</v>
      </c>
      <c r="E46" s="202"/>
      <c r="F46" s="397"/>
      <c r="G46" s="426"/>
      <c r="H46" s="429"/>
      <c r="I46" s="353"/>
      <c r="J46" s="353"/>
    </row>
    <row r="47" spans="1:10" s="196" customFormat="1" ht="13.5">
      <c r="A47" s="200"/>
      <c r="B47" s="200"/>
      <c r="C47" s="200"/>
      <c r="D47" s="342" t="s">
        <v>190</v>
      </c>
      <c r="E47" s="204"/>
      <c r="F47" s="398"/>
      <c r="G47" s="427"/>
      <c r="H47" s="430"/>
      <c r="I47" s="354"/>
      <c r="J47" s="354"/>
    </row>
    <row r="48" spans="1:10" s="196" customFormat="1" ht="13.5">
      <c r="A48" s="206"/>
      <c r="B48" s="206"/>
      <c r="C48" s="206"/>
      <c r="D48" s="366" t="s">
        <v>280</v>
      </c>
      <c r="E48" s="207">
        <f>SUM(E49+E57)</f>
        <v>694000</v>
      </c>
      <c r="F48" s="399">
        <f>SUM(F49+F57)</f>
        <v>614000</v>
      </c>
      <c r="G48" s="399">
        <f>SUM(G49+G57)</f>
        <v>620000</v>
      </c>
      <c r="H48" s="399">
        <f>SUM(H49+H57)</f>
        <v>625000</v>
      </c>
      <c r="I48" s="433">
        <f>AVERAGE(G48/F48*100)</f>
        <v>100.9771986970684</v>
      </c>
      <c r="J48" s="433">
        <f>AVERAGE(H48/G48*100)</f>
        <v>100.80645161290323</v>
      </c>
    </row>
    <row r="49" spans="1:10" s="196" customFormat="1" ht="13.5">
      <c r="A49" s="216" t="s">
        <v>300</v>
      </c>
      <c r="B49" s="209"/>
      <c r="C49" s="210">
        <v>31</v>
      </c>
      <c r="D49" s="211" t="s">
        <v>42</v>
      </c>
      <c r="E49" s="212">
        <f>SUM(E50+E52+E54)</f>
        <v>613000</v>
      </c>
      <c r="F49" s="391">
        <f>SUM(F50+F52+F54)</f>
        <v>533000</v>
      </c>
      <c r="G49" s="391">
        <v>540000</v>
      </c>
      <c r="H49" s="391">
        <v>550000</v>
      </c>
      <c r="I49" s="432">
        <f aca="true" t="shared" si="2" ref="I49:J62">AVERAGE(G49/F49*100)</f>
        <v>101.31332082551594</v>
      </c>
      <c r="J49" s="432">
        <f t="shared" si="2"/>
        <v>101.85185185185186</v>
      </c>
    </row>
    <row r="50" spans="1:10" s="215" customFormat="1" ht="13.5">
      <c r="A50" s="216" t="s">
        <v>300</v>
      </c>
      <c r="B50" s="213"/>
      <c r="C50" s="210">
        <v>311</v>
      </c>
      <c r="D50" s="211" t="s">
        <v>191</v>
      </c>
      <c r="E50" s="214">
        <f>SUM(E51)</f>
        <v>500000</v>
      </c>
      <c r="F50" s="391">
        <f>SUM(F51)</f>
        <v>420000</v>
      </c>
      <c r="G50" s="391"/>
      <c r="H50" s="391"/>
      <c r="I50" s="432">
        <f t="shared" si="2"/>
        <v>0</v>
      </c>
      <c r="J50" s="432"/>
    </row>
    <row r="51" spans="1:10" s="196" customFormat="1" ht="13.5" hidden="1">
      <c r="A51" s="216" t="s">
        <v>300</v>
      </c>
      <c r="B51" s="213">
        <v>9</v>
      </c>
      <c r="C51" s="217">
        <v>3111</v>
      </c>
      <c r="D51" s="218" t="s">
        <v>192</v>
      </c>
      <c r="E51" s="219">
        <v>500000</v>
      </c>
      <c r="F51" s="392">
        <v>420000</v>
      </c>
      <c r="G51" s="392"/>
      <c r="H51" s="392"/>
      <c r="I51" s="432">
        <f t="shared" si="2"/>
        <v>0</v>
      </c>
      <c r="J51" s="432"/>
    </row>
    <row r="52" spans="1:10" s="215" customFormat="1" ht="13.5">
      <c r="A52" s="216" t="s">
        <v>300</v>
      </c>
      <c r="B52" s="209"/>
      <c r="C52" s="210">
        <v>312</v>
      </c>
      <c r="D52" s="211" t="s">
        <v>44</v>
      </c>
      <c r="E52" s="214">
        <f>SUM(E53)</f>
        <v>25000</v>
      </c>
      <c r="F52" s="391">
        <f>SUM(F53)</f>
        <v>25000</v>
      </c>
      <c r="G52" s="391"/>
      <c r="H52" s="391"/>
      <c r="I52" s="432">
        <f t="shared" si="2"/>
        <v>0</v>
      </c>
      <c r="J52" s="432"/>
    </row>
    <row r="53" spans="1:10" s="196" customFormat="1" ht="13.5" hidden="1">
      <c r="A53" s="216" t="s">
        <v>300</v>
      </c>
      <c r="B53" s="213">
        <v>10</v>
      </c>
      <c r="C53" s="217">
        <v>3121</v>
      </c>
      <c r="D53" s="218" t="s">
        <v>44</v>
      </c>
      <c r="E53" s="219">
        <v>25000</v>
      </c>
      <c r="F53" s="392">
        <v>25000</v>
      </c>
      <c r="G53" s="392"/>
      <c r="H53" s="392"/>
      <c r="I53" s="432">
        <f t="shared" si="2"/>
        <v>0</v>
      </c>
      <c r="J53" s="432"/>
    </row>
    <row r="54" spans="1:10" s="196" customFormat="1" ht="13.5">
      <c r="A54" s="216" t="s">
        <v>300</v>
      </c>
      <c r="B54" s="209"/>
      <c r="C54" s="210">
        <v>313</v>
      </c>
      <c r="D54" s="211" t="s">
        <v>45</v>
      </c>
      <c r="E54" s="214">
        <f>SUM(E55:E56)</f>
        <v>88000</v>
      </c>
      <c r="F54" s="391">
        <f>SUM(F55:F56)</f>
        <v>88000</v>
      </c>
      <c r="G54" s="391"/>
      <c r="H54" s="391"/>
      <c r="I54" s="432">
        <f t="shared" si="2"/>
        <v>0</v>
      </c>
      <c r="J54" s="432"/>
    </row>
    <row r="55" spans="1:10" s="196" customFormat="1" ht="13.5" hidden="1">
      <c r="A55" s="216" t="s">
        <v>300</v>
      </c>
      <c r="B55" s="213">
        <v>11</v>
      </c>
      <c r="C55" s="217">
        <v>3132</v>
      </c>
      <c r="D55" s="218" t="s">
        <v>193</v>
      </c>
      <c r="E55" s="219">
        <v>75000</v>
      </c>
      <c r="F55" s="392">
        <v>75000</v>
      </c>
      <c r="G55" s="392"/>
      <c r="H55" s="392"/>
      <c r="I55" s="432">
        <f t="shared" si="2"/>
        <v>0</v>
      </c>
      <c r="J55" s="432"/>
    </row>
    <row r="56" spans="1:10" s="196" customFormat="1" ht="13.5" hidden="1">
      <c r="A56" s="216" t="s">
        <v>300</v>
      </c>
      <c r="B56" s="213">
        <v>12</v>
      </c>
      <c r="C56" s="217">
        <v>3133</v>
      </c>
      <c r="D56" s="218" t="s">
        <v>194</v>
      </c>
      <c r="E56" s="219">
        <v>13000</v>
      </c>
      <c r="F56" s="392">
        <v>13000</v>
      </c>
      <c r="G56" s="392"/>
      <c r="H56" s="392"/>
      <c r="I56" s="432">
        <f t="shared" si="2"/>
        <v>0</v>
      </c>
      <c r="J56" s="432"/>
    </row>
    <row r="57" spans="1:10" s="196" customFormat="1" ht="13.5">
      <c r="A57" s="216" t="s">
        <v>300</v>
      </c>
      <c r="B57" s="209"/>
      <c r="C57" s="210">
        <v>32</v>
      </c>
      <c r="D57" s="211" t="s">
        <v>48</v>
      </c>
      <c r="E57" s="214">
        <f>SUM(E58)</f>
        <v>81000</v>
      </c>
      <c r="F57" s="391">
        <f>SUM(F58)</f>
        <v>81000</v>
      </c>
      <c r="G57" s="391">
        <v>80000</v>
      </c>
      <c r="H57" s="391">
        <v>75000</v>
      </c>
      <c r="I57" s="432">
        <f t="shared" si="2"/>
        <v>98.76543209876543</v>
      </c>
      <c r="J57" s="432">
        <f t="shared" si="2"/>
        <v>93.75</v>
      </c>
    </row>
    <row r="58" spans="1:10" s="196" customFormat="1" ht="13.5">
      <c r="A58" s="216" t="s">
        <v>300</v>
      </c>
      <c r="B58" s="209"/>
      <c r="C58" s="210">
        <v>321</v>
      </c>
      <c r="D58" s="211" t="s">
        <v>49</v>
      </c>
      <c r="E58" s="214">
        <f>SUM(E59:E62)</f>
        <v>81000</v>
      </c>
      <c r="F58" s="391">
        <f>SUM(F59:F62)</f>
        <v>81000</v>
      </c>
      <c r="G58" s="391"/>
      <c r="H58" s="391"/>
      <c r="I58" s="432">
        <f t="shared" si="2"/>
        <v>0</v>
      </c>
      <c r="J58" s="432"/>
    </row>
    <row r="59" spans="1:10" s="220" customFormat="1" ht="13.5" hidden="1">
      <c r="A59" s="216" t="s">
        <v>300</v>
      </c>
      <c r="B59" s="213">
        <v>13</v>
      </c>
      <c r="C59" s="217">
        <v>3211</v>
      </c>
      <c r="D59" s="218" t="s">
        <v>50</v>
      </c>
      <c r="E59" s="219">
        <v>30000</v>
      </c>
      <c r="F59" s="392">
        <v>30000</v>
      </c>
      <c r="G59" s="392"/>
      <c r="H59" s="392"/>
      <c r="I59" s="432">
        <f t="shared" si="2"/>
        <v>0</v>
      </c>
      <c r="J59" s="432"/>
    </row>
    <row r="60" spans="1:10" s="215" customFormat="1" ht="13.5" hidden="1">
      <c r="A60" s="216" t="s">
        <v>300</v>
      </c>
      <c r="B60" s="213">
        <v>14</v>
      </c>
      <c r="C60" s="217">
        <v>3212</v>
      </c>
      <c r="D60" s="218" t="s">
        <v>51</v>
      </c>
      <c r="E60" s="219">
        <v>26000</v>
      </c>
      <c r="F60" s="392">
        <v>26000</v>
      </c>
      <c r="G60" s="392"/>
      <c r="H60" s="392"/>
      <c r="I60" s="432">
        <f t="shared" si="2"/>
        <v>0</v>
      </c>
      <c r="J60" s="432"/>
    </row>
    <row r="61" spans="1:10" s="196" customFormat="1" ht="13.5" hidden="1">
      <c r="A61" s="216" t="s">
        <v>300</v>
      </c>
      <c r="B61" s="213">
        <v>15</v>
      </c>
      <c r="C61" s="217">
        <v>3213</v>
      </c>
      <c r="D61" s="218" t="s">
        <v>52</v>
      </c>
      <c r="E61" s="219">
        <v>10000</v>
      </c>
      <c r="F61" s="392">
        <v>10000</v>
      </c>
      <c r="G61" s="392"/>
      <c r="H61" s="392"/>
      <c r="I61" s="432">
        <f t="shared" si="2"/>
        <v>0</v>
      </c>
      <c r="J61" s="432"/>
    </row>
    <row r="62" spans="1:10" s="196" customFormat="1" ht="13.5" hidden="1">
      <c r="A62" s="216" t="s">
        <v>300</v>
      </c>
      <c r="B62" s="213">
        <v>16</v>
      </c>
      <c r="C62" s="217">
        <v>3214</v>
      </c>
      <c r="D62" s="218" t="s">
        <v>195</v>
      </c>
      <c r="E62" s="219">
        <v>15000</v>
      </c>
      <c r="F62" s="392">
        <v>15000</v>
      </c>
      <c r="G62" s="392"/>
      <c r="H62" s="392"/>
      <c r="I62" s="432">
        <f t="shared" si="2"/>
        <v>0</v>
      </c>
      <c r="J62" s="432"/>
    </row>
    <row r="63" spans="1:10" s="196" customFormat="1" ht="13.5">
      <c r="A63" s="221"/>
      <c r="B63" s="163"/>
      <c r="C63" s="222"/>
      <c r="D63" s="223"/>
      <c r="E63" s="224"/>
      <c r="F63" s="400"/>
      <c r="G63" s="400"/>
      <c r="H63" s="400"/>
      <c r="I63" s="347"/>
      <c r="J63" s="347"/>
    </row>
    <row r="64" spans="1:10" s="196" customFormat="1" ht="13.5">
      <c r="A64" s="225"/>
      <c r="B64" s="225"/>
      <c r="C64" s="225"/>
      <c r="D64" s="226" t="s">
        <v>186</v>
      </c>
      <c r="E64" s="203"/>
      <c r="F64" s="397"/>
      <c r="G64" s="397"/>
      <c r="H64" s="426"/>
      <c r="I64" s="353"/>
      <c r="J64" s="353"/>
    </row>
    <row r="65" spans="1:10" s="171" customFormat="1" ht="13.5">
      <c r="A65" s="225"/>
      <c r="B65" s="225"/>
      <c r="C65" s="225"/>
      <c r="D65" s="341" t="s">
        <v>196</v>
      </c>
      <c r="E65" s="205"/>
      <c r="F65" s="398"/>
      <c r="G65" s="398"/>
      <c r="H65" s="427"/>
      <c r="I65" s="354"/>
      <c r="J65" s="354"/>
    </row>
    <row r="66" spans="1:10" s="171" customFormat="1" ht="13.5">
      <c r="A66" s="227"/>
      <c r="B66" s="227"/>
      <c r="C66" s="227"/>
      <c r="D66" s="366" t="s">
        <v>298</v>
      </c>
      <c r="E66" s="208">
        <f>SUM(E67+E91)</f>
        <v>1335000</v>
      </c>
      <c r="F66" s="401">
        <f>SUM(F67+F91)</f>
        <v>554000</v>
      </c>
      <c r="G66" s="401">
        <f>SUM(G67+G91)</f>
        <v>545000</v>
      </c>
      <c r="H66" s="401">
        <f>SUM(H67+H91)</f>
        <v>515000</v>
      </c>
      <c r="I66" s="433">
        <f>AVERAGE(G66/F66*100)</f>
        <v>98.37545126353791</v>
      </c>
      <c r="J66" s="433">
        <f>AVERAGE(H66/G66*100)</f>
        <v>94.4954128440367</v>
      </c>
    </row>
    <row r="67" spans="1:10" s="171" customFormat="1" ht="12.75">
      <c r="A67" s="216" t="s">
        <v>314</v>
      </c>
      <c r="B67" s="209"/>
      <c r="C67" s="210">
        <v>32</v>
      </c>
      <c r="D67" s="211" t="s">
        <v>48</v>
      </c>
      <c r="E67" s="214">
        <f>SUM(E68+E73+E82+E84)</f>
        <v>1314000</v>
      </c>
      <c r="F67" s="391">
        <f>SUM(F68+F73+F82+F84)</f>
        <v>541000</v>
      </c>
      <c r="G67" s="391">
        <v>530000</v>
      </c>
      <c r="H67" s="391">
        <v>500000</v>
      </c>
      <c r="I67" s="432">
        <f>AVERAGE(G67/F67*100)</f>
        <v>97.96672828096118</v>
      </c>
      <c r="J67" s="432">
        <f>AVERAGE(H67/G67*100)</f>
        <v>94.33962264150944</v>
      </c>
    </row>
    <row r="68" spans="1:10" s="215" customFormat="1" ht="13.5">
      <c r="A68" s="216" t="s">
        <v>314</v>
      </c>
      <c r="B68" s="209"/>
      <c r="C68" s="210">
        <v>322</v>
      </c>
      <c r="D68" s="211" t="s">
        <v>53</v>
      </c>
      <c r="E68" s="214">
        <f>SUM(E69:E72)</f>
        <v>293000</v>
      </c>
      <c r="F68" s="391">
        <f>SUM(F69:F72)</f>
        <v>225000</v>
      </c>
      <c r="G68" s="391"/>
      <c r="H68" s="391"/>
      <c r="I68" s="432">
        <f aca="true" t="shared" si="3" ref="I68:I91">AVERAGE(G68/F68*100)</f>
        <v>0</v>
      </c>
      <c r="J68" s="432"/>
    </row>
    <row r="69" spans="1:10" s="215" customFormat="1" ht="13.5" hidden="1">
      <c r="A69" s="216" t="s">
        <v>314</v>
      </c>
      <c r="B69" s="213">
        <v>17</v>
      </c>
      <c r="C69" s="217">
        <v>3221</v>
      </c>
      <c r="D69" s="218" t="s">
        <v>54</v>
      </c>
      <c r="E69" s="219">
        <v>15000</v>
      </c>
      <c r="F69" s="392">
        <v>15000</v>
      </c>
      <c r="G69" s="392"/>
      <c r="H69" s="392"/>
      <c r="I69" s="432">
        <f t="shared" si="3"/>
        <v>0</v>
      </c>
      <c r="J69" s="432"/>
    </row>
    <row r="70" spans="1:10" s="196" customFormat="1" ht="13.5" hidden="1">
      <c r="A70" s="216" t="s">
        <v>314</v>
      </c>
      <c r="B70" s="213">
        <v>18</v>
      </c>
      <c r="C70" s="217">
        <v>3223</v>
      </c>
      <c r="D70" s="218" t="s">
        <v>55</v>
      </c>
      <c r="E70" s="219">
        <v>250000</v>
      </c>
      <c r="F70" s="392">
        <v>200000</v>
      </c>
      <c r="G70" s="392"/>
      <c r="H70" s="392"/>
      <c r="I70" s="432">
        <f t="shared" si="3"/>
        <v>0</v>
      </c>
      <c r="J70" s="432"/>
    </row>
    <row r="71" spans="1:10" s="196" customFormat="1" ht="13.5" hidden="1">
      <c r="A71" s="216" t="s">
        <v>314</v>
      </c>
      <c r="B71" s="213">
        <v>19</v>
      </c>
      <c r="C71" s="217">
        <v>3224</v>
      </c>
      <c r="D71" s="218" t="s">
        <v>197</v>
      </c>
      <c r="E71" s="219">
        <v>20000</v>
      </c>
      <c r="F71" s="392">
        <v>5000</v>
      </c>
      <c r="G71" s="392"/>
      <c r="H71" s="392"/>
      <c r="I71" s="432">
        <f t="shared" si="3"/>
        <v>0</v>
      </c>
      <c r="J71" s="432"/>
    </row>
    <row r="72" spans="1:10" s="196" customFormat="1" ht="13.5" hidden="1">
      <c r="A72" s="216" t="s">
        <v>314</v>
      </c>
      <c r="B72" s="213">
        <v>20</v>
      </c>
      <c r="C72" s="217">
        <v>3225</v>
      </c>
      <c r="D72" s="218" t="s">
        <v>198</v>
      </c>
      <c r="E72" s="219">
        <v>8000</v>
      </c>
      <c r="F72" s="392">
        <v>5000</v>
      </c>
      <c r="G72" s="392"/>
      <c r="H72" s="392"/>
      <c r="I72" s="432">
        <f t="shared" si="3"/>
        <v>0</v>
      </c>
      <c r="J72" s="432"/>
    </row>
    <row r="73" spans="1:10" s="196" customFormat="1" ht="13.5">
      <c r="A73" s="216" t="s">
        <v>314</v>
      </c>
      <c r="B73" s="185"/>
      <c r="C73" s="228">
        <v>323</v>
      </c>
      <c r="D73" s="229" t="s">
        <v>57</v>
      </c>
      <c r="E73" s="214">
        <f>SUM(E74:E81)</f>
        <v>896000</v>
      </c>
      <c r="F73" s="391">
        <f>SUM(F74:F81)</f>
        <v>225000</v>
      </c>
      <c r="G73" s="391"/>
      <c r="H73" s="391"/>
      <c r="I73" s="432">
        <f t="shared" si="3"/>
        <v>0</v>
      </c>
      <c r="J73" s="432"/>
    </row>
    <row r="74" spans="1:10" s="171" customFormat="1" ht="12.75" hidden="1">
      <c r="A74" s="216" t="s">
        <v>314</v>
      </c>
      <c r="B74" s="189">
        <v>21</v>
      </c>
      <c r="C74" s="230">
        <v>3231</v>
      </c>
      <c r="D74" s="231" t="s">
        <v>58</v>
      </c>
      <c r="E74" s="191">
        <v>35000</v>
      </c>
      <c r="F74" s="393">
        <v>30000</v>
      </c>
      <c r="G74" s="393"/>
      <c r="H74" s="393"/>
      <c r="I74" s="432">
        <f t="shared" si="3"/>
        <v>0</v>
      </c>
      <c r="J74" s="432"/>
    </row>
    <row r="75" spans="1:10" s="171" customFormat="1" ht="12.75" hidden="1">
      <c r="A75" s="216" t="s">
        <v>314</v>
      </c>
      <c r="B75" s="189">
        <v>22</v>
      </c>
      <c r="C75" s="230">
        <v>3232</v>
      </c>
      <c r="D75" s="231" t="s">
        <v>199</v>
      </c>
      <c r="E75" s="191">
        <v>500000</v>
      </c>
      <c r="F75" s="393">
        <v>5000</v>
      </c>
      <c r="G75" s="393"/>
      <c r="H75" s="393"/>
      <c r="I75" s="432">
        <f t="shared" si="3"/>
        <v>0</v>
      </c>
      <c r="J75" s="432"/>
    </row>
    <row r="76" spans="1:10" s="215" customFormat="1" ht="13.5" hidden="1">
      <c r="A76" s="216" t="s">
        <v>314</v>
      </c>
      <c r="B76" s="189">
        <v>23</v>
      </c>
      <c r="C76" s="230">
        <v>3233</v>
      </c>
      <c r="D76" s="189" t="s">
        <v>60</v>
      </c>
      <c r="E76" s="191">
        <v>30000</v>
      </c>
      <c r="F76" s="393">
        <v>10000</v>
      </c>
      <c r="G76" s="393"/>
      <c r="H76" s="393"/>
      <c r="I76" s="432">
        <f t="shared" si="3"/>
        <v>0</v>
      </c>
      <c r="J76" s="432"/>
    </row>
    <row r="77" spans="1:10" s="215" customFormat="1" ht="13.5" hidden="1">
      <c r="A77" s="216" t="s">
        <v>314</v>
      </c>
      <c r="B77" s="189">
        <v>24</v>
      </c>
      <c r="C77" s="230">
        <v>3234</v>
      </c>
      <c r="D77" s="189" t="s">
        <v>61</v>
      </c>
      <c r="E77" s="191">
        <v>120000</v>
      </c>
      <c r="F77" s="393">
        <v>35000</v>
      </c>
      <c r="G77" s="393"/>
      <c r="H77" s="393"/>
      <c r="I77" s="432">
        <f t="shared" si="3"/>
        <v>0</v>
      </c>
      <c r="J77" s="432"/>
    </row>
    <row r="78" spans="1:10" s="196" customFormat="1" ht="26.25" hidden="1">
      <c r="A78" s="216" t="s">
        <v>314</v>
      </c>
      <c r="B78" s="189">
        <v>25</v>
      </c>
      <c r="C78" s="230">
        <v>3236</v>
      </c>
      <c r="D78" s="231" t="s">
        <v>200</v>
      </c>
      <c r="E78" s="191">
        <v>1000</v>
      </c>
      <c r="F78" s="393">
        <v>5000</v>
      </c>
      <c r="G78" s="393"/>
      <c r="H78" s="393"/>
      <c r="I78" s="432">
        <f t="shared" si="3"/>
        <v>0</v>
      </c>
      <c r="J78" s="432"/>
    </row>
    <row r="79" spans="1:10" s="232" customFormat="1" ht="12.75" hidden="1">
      <c r="A79" s="216" t="s">
        <v>314</v>
      </c>
      <c r="B79" s="189">
        <v>26</v>
      </c>
      <c r="C79" s="230">
        <v>3237</v>
      </c>
      <c r="D79" s="231" t="s">
        <v>63</v>
      </c>
      <c r="E79" s="191">
        <v>180000</v>
      </c>
      <c r="F79" s="393">
        <v>130000</v>
      </c>
      <c r="G79" s="393"/>
      <c r="H79" s="393"/>
      <c r="I79" s="432">
        <f t="shared" si="3"/>
        <v>0</v>
      </c>
      <c r="J79" s="432"/>
    </row>
    <row r="80" spans="1:10" s="232" customFormat="1" ht="12.75" hidden="1">
      <c r="A80" s="216" t="s">
        <v>314</v>
      </c>
      <c r="B80" s="189">
        <v>27</v>
      </c>
      <c r="C80" s="230">
        <v>3238</v>
      </c>
      <c r="D80" s="231" t="s">
        <v>64</v>
      </c>
      <c r="E80" s="191">
        <v>5000</v>
      </c>
      <c r="F80" s="393">
        <v>5000</v>
      </c>
      <c r="G80" s="393"/>
      <c r="H80" s="393"/>
      <c r="I80" s="432">
        <f t="shared" si="3"/>
        <v>0</v>
      </c>
      <c r="J80" s="432"/>
    </row>
    <row r="81" spans="1:10" s="232" customFormat="1" ht="12.75" hidden="1">
      <c r="A81" s="216" t="s">
        <v>314</v>
      </c>
      <c r="B81" s="189">
        <v>28</v>
      </c>
      <c r="C81" s="230">
        <v>3239</v>
      </c>
      <c r="D81" s="231" t="s">
        <v>65</v>
      </c>
      <c r="E81" s="191">
        <v>25000</v>
      </c>
      <c r="F81" s="393">
        <v>5000</v>
      </c>
      <c r="G81" s="393"/>
      <c r="H81" s="393"/>
      <c r="I81" s="432">
        <f t="shared" si="3"/>
        <v>0</v>
      </c>
      <c r="J81" s="432"/>
    </row>
    <row r="82" spans="1:10" s="215" customFormat="1" ht="13.5">
      <c r="A82" s="216" t="s">
        <v>314</v>
      </c>
      <c r="B82" s="185"/>
      <c r="C82" s="228">
        <v>324</v>
      </c>
      <c r="D82" s="229" t="s">
        <v>145</v>
      </c>
      <c r="E82" s="214">
        <f>SUM(E83)</f>
        <v>1000</v>
      </c>
      <c r="F82" s="391">
        <f>SUM(F83)</f>
        <v>6000</v>
      </c>
      <c r="G82" s="391"/>
      <c r="H82" s="391"/>
      <c r="I82" s="432">
        <f t="shared" si="3"/>
        <v>0</v>
      </c>
      <c r="J82" s="432"/>
    </row>
    <row r="83" spans="1:10" s="215" customFormat="1" ht="13.5" hidden="1">
      <c r="A83" s="216" t="s">
        <v>314</v>
      </c>
      <c r="B83" s="189">
        <v>29</v>
      </c>
      <c r="C83" s="230">
        <v>3241</v>
      </c>
      <c r="D83" s="231" t="s">
        <v>145</v>
      </c>
      <c r="E83" s="191">
        <v>1000</v>
      </c>
      <c r="F83" s="393">
        <v>6000</v>
      </c>
      <c r="G83" s="393"/>
      <c r="H83" s="393"/>
      <c r="I83" s="432">
        <f t="shared" si="3"/>
        <v>0</v>
      </c>
      <c r="J83" s="432"/>
    </row>
    <row r="84" spans="1:10" s="196" customFormat="1" ht="13.5">
      <c r="A84" s="216" t="s">
        <v>314</v>
      </c>
      <c r="B84" s="185"/>
      <c r="C84" s="228">
        <v>329</v>
      </c>
      <c r="D84" s="229" t="s">
        <v>66</v>
      </c>
      <c r="E84" s="187">
        <f>SUM(E85:E90)</f>
        <v>124000</v>
      </c>
      <c r="F84" s="390">
        <f>SUM(F85:F90)</f>
        <v>85000</v>
      </c>
      <c r="G84" s="390"/>
      <c r="H84" s="390"/>
      <c r="I84" s="432">
        <f t="shared" si="3"/>
        <v>0</v>
      </c>
      <c r="J84" s="432"/>
    </row>
    <row r="85" spans="1:10" s="171" customFormat="1" ht="12.75" hidden="1">
      <c r="A85" s="216" t="s">
        <v>314</v>
      </c>
      <c r="B85" s="189">
        <v>30</v>
      </c>
      <c r="C85" s="230">
        <v>3292</v>
      </c>
      <c r="D85" s="231" t="s">
        <v>68</v>
      </c>
      <c r="E85" s="191">
        <v>12000</v>
      </c>
      <c r="F85" s="393">
        <v>17000</v>
      </c>
      <c r="G85" s="393"/>
      <c r="H85" s="393"/>
      <c r="I85" s="432">
        <f t="shared" si="3"/>
        <v>0</v>
      </c>
      <c r="J85" s="432"/>
    </row>
    <row r="86" spans="1:10" s="171" customFormat="1" ht="12.75" hidden="1">
      <c r="A86" s="216" t="s">
        <v>314</v>
      </c>
      <c r="B86" s="189">
        <v>31</v>
      </c>
      <c r="C86" s="230">
        <v>3293</v>
      </c>
      <c r="D86" s="231" t="s">
        <v>69</v>
      </c>
      <c r="E86" s="191">
        <v>80000</v>
      </c>
      <c r="F86" s="393">
        <v>50000</v>
      </c>
      <c r="G86" s="393"/>
      <c r="H86" s="393"/>
      <c r="I86" s="432">
        <f t="shared" si="3"/>
        <v>0</v>
      </c>
      <c r="J86" s="432"/>
    </row>
    <row r="87" spans="1:10" s="171" customFormat="1" ht="12.75" hidden="1">
      <c r="A87" s="216" t="s">
        <v>314</v>
      </c>
      <c r="B87" s="189">
        <v>32</v>
      </c>
      <c r="C87" s="230">
        <v>3294</v>
      </c>
      <c r="D87" s="231" t="s">
        <v>70</v>
      </c>
      <c r="E87" s="191">
        <v>4000</v>
      </c>
      <c r="F87" s="393">
        <v>5000</v>
      </c>
      <c r="G87" s="393"/>
      <c r="H87" s="393"/>
      <c r="I87" s="432">
        <f t="shared" si="3"/>
        <v>0</v>
      </c>
      <c r="J87" s="432"/>
    </row>
    <row r="88" spans="1:10" s="215" customFormat="1" ht="13.5" hidden="1">
      <c r="A88" s="216" t="s">
        <v>314</v>
      </c>
      <c r="B88" s="189">
        <v>33</v>
      </c>
      <c r="C88" s="230">
        <v>3295</v>
      </c>
      <c r="D88" s="231" t="s">
        <v>201</v>
      </c>
      <c r="E88" s="191">
        <v>4000</v>
      </c>
      <c r="F88" s="393">
        <v>4000</v>
      </c>
      <c r="G88" s="393"/>
      <c r="H88" s="393"/>
      <c r="I88" s="432">
        <f t="shared" si="3"/>
        <v>0</v>
      </c>
      <c r="J88" s="432"/>
    </row>
    <row r="89" spans="1:10" s="215" customFormat="1" ht="13.5" hidden="1">
      <c r="A89" s="216" t="s">
        <v>314</v>
      </c>
      <c r="B89" s="189">
        <v>34</v>
      </c>
      <c r="C89" s="230">
        <v>3296</v>
      </c>
      <c r="D89" s="231" t="s">
        <v>202</v>
      </c>
      <c r="E89" s="191">
        <v>0</v>
      </c>
      <c r="F89" s="393">
        <v>1000</v>
      </c>
      <c r="G89" s="393"/>
      <c r="H89" s="393"/>
      <c r="I89" s="432">
        <f t="shared" si="3"/>
        <v>0</v>
      </c>
      <c r="J89" s="432"/>
    </row>
    <row r="90" spans="1:10" s="215" customFormat="1" ht="13.5" hidden="1">
      <c r="A90" s="216" t="s">
        <v>314</v>
      </c>
      <c r="B90" s="189">
        <v>35</v>
      </c>
      <c r="C90" s="230">
        <v>3299</v>
      </c>
      <c r="D90" s="231" t="s">
        <v>66</v>
      </c>
      <c r="E90" s="191">
        <v>24000</v>
      </c>
      <c r="F90" s="393">
        <v>8000</v>
      </c>
      <c r="G90" s="393"/>
      <c r="H90" s="393"/>
      <c r="I90" s="432">
        <f t="shared" si="3"/>
        <v>0</v>
      </c>
      <c r="J90" s="432"/>
    </row>
    <row r="91" spans="1:10" s="196" customFormat="1" ht="13.5">
      <c r="A91" s="216" t="s">
        <v>314</v>
      </c>
      <c r="B91" s="233"/>
      <c r="C91" s="234">
        <v>34</v>
      </c>
      <c r="D91" s="235" t="s">
        <v>71</v>
      </c>
      <c r="E91" s="236">
        <f>SUM(E92+E94)</f>
        <v>21000</v>
      </c>
      <c r="F91" s="402">
        <f>SUM(F94)</f>
        <v>13000</v>
      </c>
      <c r="G91" s="402">
        <v>15000</v>
      </c>
      <c r="H91" s="402">
        <v>15000</v>
      </c>
      <c r="I91" s="432">
        <f t="shared" si="3"/>
        <v>115.38461538461537</v>
      </c>
      <c r="J91" s="432">
        <f>AVERAGE(H91/G91*100)</f>
        <v>100</v>
      </c>
    </row>
    <row r="92" spans="1:10" s="215" customFormat="1" ht="13.5">
      <c r="A92" s="216" t="s">
        <v>314</v>
      </c>
      <c r="B92" s="185"/>
      <c r="C92" s="228">
        <v>342</v>
      </c>
      <c r="D92" s="229" t="s">
        <v>274</v>
      </c>
      <c r="E92" s="214">
        <f>SUM(E93)</f>
        <v>5000</v>
      </c>
      <c r="F92" s="391">
        <f>SUM(F93)</f>
        <v>0</v>
      </c>
      <c r="G92" s="391"/>
      <c r="H92" s="391"/>
      <c r="I92" s="432">
        <v>0</v>
      </c>
      <c r="J92" s="432"/>
    </row>
    <row r="93" spans="1:10" s="215" customFormat="1" ht="13.5" hidden="1">
      <c r="A93" s="216" t="s">
        <v>314</v>
      </c>
      <c r="B93" s="189">
        <v>36</v>
      </c>
      <c r="C93" s="230">
        <v>3423</v>
      </c>
      <c r="D93" s="231" t="s">
        <v>274</v>
      </c>
      <c r="E93" s="191">
        <v>5000</v>
      </c>
      <c r="F93" s="393">
        <v>0</v>
      </c>
      <c r="G93" s="393"/>
      <c r="H93" s="393"/>
      <c r="I93" s="432">
        <v>0</v>
      </c>
      <c r="J93" s="432"/>
    </row>
    <row r="94" spans="1:10" s="196" customFormat="1" ht="13.5">
      <c r="A94" s="216" t="s">
        <v>314</v>
      </c>
      <c r="B94" s="185"/>
      <c r="C94" s="228">
        <v>343</v>
      </c>
      <c r="D94" s="229" t="s">
        <v>72</v>
      </c>
      <c r="E94" s="187">
        <f>SUM(E95:E97)</f>
        <v>16000</v>
      </c>
      <c r="F94" s="390">
        <f>SUM(F95:F97)</f>
        <v>13000</v>
      </c>
      <c r="G94" s="390"/>
      <c r="H94" s="390"/>
      <c r="I94" s="432">
        <f>AVERAGE(G94/F94*100)</f>
        <v>0</v>
      </c>
      <c r="J94" s="432"/>
    </row>
    <row r="95" spans="1:10" s="196" customFormat="1" ht="13.5" hidden="1">
      <c r="A95" s="216" t="s">
        <v>314</v>
      </c>
      <c r="B95" s="189">
        <v>37</v>
      </c>
      <c r="C95" s="230">
        <v>3431</v>
      </c>
      <c r="D95" s="231" t="s">
        <v>73</v>
      </c>
      <c r="E95" s="191">
        <v>11000</v>
      </c>
      <c r="F95" s="393">
        <v>10000</v>
      </c>
      <c r="G95" s="393"/>
      <c r="H95" s="393"/>
      <c r="I95" s="432">
        <f>AVERAGE(G95/F95*100)</f>
        <v>0</v>
      </c>
      <c r="J95" s="432"/>
    </row>
    <row r="96" spans="1:10" s="196" customFormat="1" ht="13.5" hidden="1">
      <c r="A96" s="216" t="s">
        <v>314</v>
      </c>
      <c r="B96" s="189">
        <v>38</v>
      </c>
      <c r="C96" s="230">
        <v>3433</v>
      </c>
      <c r="D96" s="231" t="s">
        <v>74</v>
      </c>
      <c r="E96" s="191">
        <v>1000</v>
      </c>
      <c r="F96" s="393">
        <v>1000</v>
      </c>
      <c r="G96" s="393"/>
      <c r="H96" s="393"/>
      <c r="I96" s="432">
        <f>AVERAGE(G96/F96*100)</f>
        <v>0</v>
      </c>
      <c r="J96" s="432"/>
    </row>
    <row r="97" spans="1:10" s="196" customFormat="1" ht="13.5" hidden="1">
      <c r="A97" s="216" t="s">
        <v>314</v>
      </c>
      <c r="B97" s="189">
        <v>39</v>
      </c>
      <c r="C97" s="230">
        <v>3434</v>
      </c>
      <c r="D97" s="231" t="s">
        <v>75</v>
      </c>
      <c r="E97" s="191">
        <v>4000</v>
      </c>
      <c r="F97" s="393">
        <v>2000</v>
      </c>
      <c r="G97" s="393"/>
      <c r="H97" s="393"/>
      <c r="I97" s="432">
        <f>AVERAGE(G97/F97*100)</f>
        <v>0</v>
      </c>
      <c r="J97" s="432"/>
    </row>
    <row r="98" spans="1:10" s="240" customFormat="1" ht="16.5">
      <c r="A98" s="237"/>
      <c r="B98" s="193"/>
      <c r="C98" s="238"/>
      <c r="D98" s="239"/>
      <c r="E98" s="195"/>
      <c r="F98" s="395"/>
      <c r="G98" s="395"/>
      <c r="H98" s="395"/>
      <c r="I98" s="352"/>
      <c r="J98" s="352"/>
    </row>
    <row r="99" spans="1:10" s="240" customFormat="1" ht="16.5">
      <c r="A99" s="241"/>
      <c r="B99" s="241"/>
      <c r="C99" s="241"/>
      <c r="D99" s="242" t="s">
        <v>186</v>
      </c>
      <c r="E99" s="203"/>
      <c r="F99" s="397"/>
      <c r="G99" s="397"/>
      <c r="H99" s="426"/>
      <c r="I99" s="353"/>
      <c r="J99" s="353"/>
    </row>
    <row r="100" spans="1:10" s="243" customFormat="1" ht="15">
      <c r="A100" s="241"/>
      <c r="B100" s="241"/>
      <c r="C100" s="241"/>
      <c r="D100" s="340" t="s">
        <v>203</v>
      </c>
      <c r="E100" s="205"/>
      <c r="F100" s="398"/>
      <c r="G100" s="398"/>
      <c r="H100" s="427"/>
      <c r="I100" s="354"/>
      <c r="J100" s="354"/>
    </row>
    <row r="101" spans="1:10" s="181" customFormat="1" ht="15">
      <c r="A101" s="244"/>
      <c r="B101" s="244"/>
      <c r="C101" s="244"/>
      <c r="D101" s="371" t="s">
        <v>303</v>
      </c>
      <c r="E101" s="245">
        <f aca="true" t="shared" si="4" ref="E101:H102">SUM(E102)</f>
        <v>72000</v>
      </c>
      <c r="F101" s="403">
        <f t="shared" si="4"/>
        <v>60000</v>
      </c>
      <c r="G101" s="403">
        <f t="shared" si="4"/>
        <v>50000</v>
      </c>
      <c r="H101" s="403">
        <f t="shared" si="4"/>
        <v>45000</v>
      </c>
      <c r="I101" s="433">
        <f>AVERAGE(G101/F101*100)</f>
        <v>83.33333333333334</v>
      </c>
      <c r="J101" s="433">
        <f>AVERAGE(H101/G101*100)</f>
        <v>90</v>
      </c>
    </row>
    <row r="102" spans="1:10" s="171" customFormat="1" ht="12.75">
      <c r="A102" s="189" t="s">
        <v>315</v>
      </c>
      <c r="B102" s="185"/>
      <c r="C102" s="228">
        <v>42</v>
      </c>
      <c r="D102" s="229" t="s">
        <v>97</v>
      </c>
      <c r="E102" s="187">
        <f t="shared" si="4"/>
        <v>72000</v>
      </c>
      <c r="F102" s="390">
        <f t="shared" si="4"/>
        <v>60000</v>
      </c>
      <c r="G102" s="390">
        <v>50000</v>
      </c>
      <c r="H102" s="390">
        <v>45000</v>
      </c>
      <c r="I102" s="432">
        <f aca="true" t="shared" si="5" ref="I102:J107">AVERAGE(G102/F102*100)</f>
        <v>83.33333333333334</v>
      </c>
      <c r="J102" s="432">
        <f t="shared" si="5"/>
        <v>90</v>
      </c>
    </row>
    <row r="103" spans="1:10" s="171" customFormat="1" ht="12.75">
      <c r="A103" s="189" t="s">
        <v>315</v>
      </c>
      <c r="B103" s="185"/>
      <c r="C103" s="228">
        <v>422</v>
      </c>
      <c r="D103" s="229" t="s">
        <v>100</v>
      </c>
      <c r="E103" s="187">
        <f>SUM(E104:E107)</f>
        <v>72000</v>
      </c>
      <c r="F103" s="390">
        <f>SUM(F104:F107)</f>
        <v>60000</v>
      </c>
      <c r="G103" s="390"/>
      <c r="H103" s="390"/>
      <c r="I103" s="432">
        <f t="shared" si="5"/>
        <v>0</v>
      </c>
      <c r="J103" s="432"/>
    </row>
    <row r="104" spans="1:10" s="171" customFormat="1" ht="12.75" hidden="1">
      <c r="A104" s="189" t="s">
        <v>315</v>
      </c>
      <c r="B104" s="189">
        <v>40</v>
      </c>
      <c r="C104" s="230">
        <v>4221</v>
      </c>
      <c r="D104" s="231" t="s">
        <v>101</v>
      </c>
      <c r="E104" s="191">
        <v>20000</v>
      </c>
      <c r="F104" s="393">
        <v>20000</v>
      </c>
      <c r="G104" s="393"/>
      <c r="H104" s="393"/>
      <c r="I104" s="432">
        <f t="shared" si="5"/>
        <v>0</v>
      </c>
      <c r="J104" s="432"/>
    </row>
    <row r="105" spans="1:10" s="171" customFormat="1" ht="12.75" hidden="1">
      <c r="A105" s="189" t="s">
        <v>315</v>
      </c>
      <c r="B105" s="189">
        <v>41</v>
      </c>
      <c r="C105" s="230">
        <v>4222</v>
      </c>
      <c r="D105" s="231" t="s">
        <v>102</v>
      </c>
      <c r="E105" s="191">
        <v>5000</v>
      </c>
      <c r="F105" s="393">
        <v>5000</v>
      </c>
      <c r="G105" s="393"/>
      <c r="H105" s="393"/>
      <c r="I105" s="432">
        <f t="shared" si="5"/>
        <v>0</v>
      </c>
      <c r="J105" s="432"/>
    </row>
    <row r="106" spans="1:10" s="215" customFormat="1" ht="13.5" hidden="1">
      <c r="A106" s="189" t="s">
        <v>315</v>
      </c>
      <c r="B106" s="189">
        <v>42</v>
      </c>
      <c r="C106" s="230">
        <v>4223</v>
      </c>
      <c r="D106" s="231" t="s">
        <v>115</v>
      </c>
      <c r="E106" s="191">
        <v>12000</v>
      </c>
      <c r="F106" s="393">
        <v>10000</v>
      </c>
      <c r="G106" s="393"/>
      <c r="H106" s="393"/>
      <c r="I106" s="432">
        <f t="shared" si="5"/>
        <v>0</v>
      </c>
      <c r="J106" s="432"/>
    </row>
    <row r="107" spans="1:10" s="196" customFormat="1" ht="13.5" hidden="1">
      <c r="A107" s="189" t="s">
        <v>315</v>
      </c>
      <c r="B107" s="189">
        <v>43</v>
      </c>
      <c r="C107" s="230">
        <v>4227</v>
      </c>
      <c r="D107" s="231" t="s">
        <v>103</v>
      </c>
      <c r="E107" s="191">
        <v>35000</v>
      </c>
      <c r="F107" s="393">
        <v>25000</v>
      </c>
      <c r="G107" s="393"/>
      <c r="H107" s="393"/>
      <c r="I107" s="432">
        <f t="shared" si="5"/>
        <v>0</v>
      </c>
      <c r="J107" s="432"/>
    </row>
    <row r="108" spans="3:10" s="196" customFormat="1" ht="13.5">
      <c r="C108" s="246"/>
      <c r="D108" s="247"/>
      <c r="E108" s="248"/>
      <c r="F108" s="404"/>
      <c r="G108" s="404"/>
      <c r="H108" s="404"/>
      <c r="I108" s="352"/>
      <c r="J108" s="352"/>
    </row>
    <row r="109" spans="1:10" s="196" customFormat="1" ht="13.5">
      <c r="A109" s="241"/>
      <c r="B109" s="241"/>
      <c r="C109" s="241"/>
      <c r="D109" s="249" t="s">
        <v>186</v>
      </c>
      <c r="E109" s="203"/>
      <c r="F109" s="397"/>
      <c r="G109" s="387"/>
      <c r="H109" s="387"/>
      <c r="I109" s="349"/>
      <c r="J109" s="349"/>
    </row>
    <row r="110" spans="1:10" s="196" customFormat="1" ht="13.5">
      <c r="A110" s="241"/>
      <c r="B110" s="241"/>
      <c r="C110" s="241"/>
      <c r="D110" s="339" t="s">
        <v>203</v>
      </c>
      <c r="E110" s="205"/>
      <c r="F110" s="398"/>
      <c r="G110" s="388"/>
      <c r="H110" s="388"/>
      <c r="I110" s="350"/>
      <c r="J110" s="350"/>
    </row>
    <row r="111" spans="1:10" s="171" customFormat="1" ht="13.5">
      <c r="A111" s="244"/>
      <c r="B111" s="244"/>
      <c r="C111" s="244"/>
      <c r="D111" s="372" t="s">
        <v>304</v>
      </c>
      <c r="E111" s="245">
        <f aca="true" t="shared" si="6" ref="E111:H113">SUM(E112)</f>
        <v>5000</v>
      </c>
      <c r="F111" s="403">
        <f t="shared" si="6"/>
        <v>5000</v>
      </c>
      <c r="G111" s="389">
        <f t="shared" si="6"/>
        <v>5000</v>
      </c>
      <c r="H111" s="389">
        <f t="shared" si="6"/>
        <v>5000</v>
      </c>
      <c r="I111" s="433">
        <f>AVERAGE(G111/F111*100)</f>
        <v>100</v>
      </c>
      <c r="J111" s="433">
        <f>AVERAGE(H111/G111*100)</f>
        <v>100</v>
      </c>
    </row>
    <row r="112" spans="1:10" s="171" customFormat="1" ht="12.75">
      <c r="A112" s="332" t="s">
        <v>316</v>
      </c>
      <c r="B112" s="185"/>
      <c r="C112" s="228">
        <v>42</v>
      </c>
      <c r="D112" s="229" t="s">
        <v>97</v>
      </c>
      <c r="E112" s="187">
        <f t="shared" si="6"/>
        <v>5000</v>
      </c>
      <c r="F112" s="390">
        <f t="shared" si="6"/>
        <v>5000</v>
      </c>
      <c r="G112" s="390">
        <v>5000</v>
      </c>
      <c r="H112" s="390">
        <v>5000</v>
      </c>
      <c r="I112" s="432">
        <f aca="true" t="shared" si="7" ref="I112:J114">AVERAGE(G112/F112*100)</f>
        <v>100</v>
      </c>
      <c r="J112" s="432">
        <f t="shared" si="7"/>
        <v>100</v>
      </c>
    </row>
    <row r="113" spans="1:10" s="171" customFormat="1" ht="12.75">
      <c r="A113" s="332" t="s">
        <v>316</v>
      </c>
      <c r="B113" s="185"/>
      <c r="C113" s="228">
        <v>426</v>
      </c>
      <c r="D113" s="229" t="s">
        <v>120</v>
      </c>
      <c r="E113" s="187">
        <f t="shared" si="6"/>
        <v>5000</v>
      </c>
      <c r="F113" s="390">
        <f t="shared" si="6"/>
        <v>5000</v>
      </c>
      <c r="G113" s="390"/>
      <c r="H113" s="390"/>
      <c r="I113" s="432">
        <f t="shared" si="7"/>
        <v>0</v>
      </c>
      <c r="J113" s="432"/>
    </row>
    <row r="114" spans="1:10" s="171" customFormat="1" ht="15" customHeight="1" hidden="1">
      <c r="A114" s="332" t="s">
        <v>316</v>
      </c>
      <c r="B114" s="189">
        <v>44</v>
      </c>
      <c r="C114" s="230">
        <v>4262</v>
      </c>
      <c r="D114" s="231" t="s">
        <v>204</v>
      </c>
      <c r="E114" s="191">
        <v>5000</v>
      </c>
      <c r="F114" s="393">
        <v>5000</v>
      </c>
      <c r="G114" s="393"/>
      <c r="H114" s="393"/>
      <c r="I114" s="432">
        <f t="shared" si="7"/>
        <v>0</v>
      </c>
      <c r="J114" s="432"/>
    </row>
    <row r="115" spans="1:10" s="171" customFormat="1" ht="12.75">
      <c r="A115" s="193"/>
      <c r="B115" s="193"/>
      <c r="C115" s="238"/>
      <c r="D115" s="239"/>
      <c r="E115" s="195"/>
      <c r="F115" s="395"/>
      <c r="G115" s="395"/>
      <c r="H115" s="395"/>
      <c r="I115" s="352"/>
      <c r="J115" s="352"/>
    </row>
    <row r="116" spans="1:10" s="253" customFormat="1" ht="13.5">
      <c r="A116" s="250"/>
      <c r="B116" s="250"/>
      <c r="C116" s="250"/>
      <c r="D116" s="251" t="s">
        <v>186</v>
      </c>
      <c r="E116" s="252"/>
      <c r="F116" s="405"/>
      <c r="G116" s="405"/>
      <c r="H116" s="405"/>
      <c r="I116" s="349"/>
      <c r="J116" s="349"/>
    </row>
    <row r="117" spans="1:10" s="215" customFormat="1" ht="13.5">
      <c r="A117" s="250"/>
      <c r="B117" s="250"/>
      <c r="C117" s="250"/>
      <c r="D117" s="337" t="s">
        <v>205</v>
      </c>
      <c r="E117" s="182"/>
      <c r="F117" s="388"/>
      <c r="G117" s="388"/>
      <c r="H117" s="388"/>
      <c r="I117" s="350"/>
      <c r="J117" s="350"/>
    </row>
    <row r="118" spans="1:10" s="196" customFormat="1" ht="13.5">
      <c r="A118" s="255"/>
      <c r="B118" s="255"/>
      <c r="C118" s="255"/>
      <c r="D118" s="373" t="s">
        <v>305</v>
      </c>
      <c r="E118" s="184">
        <f aca="true" t="shared" si="8" ref="E118:H120">SUM(E119)</f>
        <v>0</v>
      </c>
      <c r="F118" s="389">
        <f t="shared" si="8"/>
        <v>30000</v>
      </c>
      <c r="G118" s="389">
        <f t="shared" si="8"/>
        <v>30000</v>
      </c>
      <c r="H118" s="389">
        <f t="shared" si="8"/>
        <v>30000</v>
      </c>
      <c r="I118" s="433">
        <f>AVERAGE(G118/F118*100)</f>
        <v>100</v>
      </c>
      <c r="J118" s="433">
        <f>AVERAGE(H118/G118*100)</f>
        <v>100</v>
      </c>
    </row>
    <row r="119" spans="1:10" s="215" customFormat="1" ht="13.5">
      <c r="A119" s="332" t="s">
        <v>317</v>
      </c>
      <c r="B119" s="185"/>
      <c r="C119" s="228">
        <v>32</v>
      </c>
      <c r="D119" s="229" t="s">
        <v>48</v>
      </c>
      <c r="E119" s="187">
        <f t="shared" si="8"/>
        <v>0</v>
      </c>
      <c r="F119" s="390">
        <f t="shared" si="8"/>
        <v>30000</v>
      </c>
      <c r="G119" s="390">
        <v>30000</v>
      </c>
      <c r="H119" s="390">
        <v>30000</v>
      </c>
      <c r="I119" s="432">
        <f aca="true" t="shared" si="9" ref="I119:J121">AVERAGE(G119/F119*100)</f>
        <v>100</v>
      </c>
      <c r="J119" s="432">
        <f t="shared" si="9"/>
        <v>100</v>
      </c>
    </row>
    <row r="120" spans="1:10" s="196" customFormat="1" ht="13.5">
      <c r="A120" s="332" t="s">
        <v>317</v>
      </c>
      <c r="B120" s="185"/>
      <c r="C120" s="228">
        <v>323</v>
      </c>
      <c r="D120" s="229" t="s">
        <v>57</v>
      </c>
      <c r="E120" s="187">
        <f t="shared" si="8"/>
        <v>0</v>
      </c>
      <c r="F120" s="390">
        <f t="shared" si="8"/>
        <v>30000</v>
      </c>
      <c r="G120" s="390"/>
      <c r="H120" s="390"/>
      <c r="I120" s="432">
        <f t="shared" si="9"/>
        <v>0</v>
      </c>
      <c r="J120" s="432"/>
    </row>
    <row r="121" spans="1:10" s="215" customFormat="1" ht="13.5" hidden="1">
      <c r="A121" s="332" t="s">
        <v>317</v>
      </c>
      <c r="B121" s="189">
        <v>45</v>
      </c>
      <c r="C121" s="230">
        <v>3237</v>
      </c>
      <c r="D121" s="231" t="s">
        <v>63</v>
      </c>
      <c r="E121" s="191">
        <v>0</v>
      </c>
      <c r="F121" s="393">
        <v>30000</v>
      </c>
      <c r="G121" s="393"/>
      <c r="H121" s="393"/>
      <c r="I121" s="432">
        <f t="shared" si="9"/>
        <v>0</v>
      </c>
      <c r="J121" s="432"/>
    </row>
    <row r="122" spans="1:10" s="215" customFormat="1" ht="13.5">
      <c r="A122" s="256"/>
      <c r="B122" s="167"/>
      <c r="C122" s="256"/>
      <c r="D122" s="167"/>
      <c r="E122" s="256"/>
      <c r="F122" s="406"/>
      <c r="G122" s="406"/>
      <c r="H122" s="406"/>
      <c r="I122" s="355"/>
      <c r="J122" s="355"/>
    </row>
    <row r="123" spans="1:10" s="196" customFormat="1" ht="13.5">
      <c r="A123" s="241"/>
      <c r="B123" s="241"/>
      <c r="C123" s="241"/>
      <c r="D123" s="251" t="s">
        <v>186</v>
      </c>
      <c r="E123" s="180"/>
      <c r="F123" s="387"/>
      <c r="G123" s="387"/>
      <c r="H123" s="387"/>
      <c r="I123" s="349"/>
      <c r="J123" s="349"/>
    </row>
    <row r="124" spans="1:10" s="196" customFormat="1" ht="13.5">
      <c r="A124" s="241"/>
      <c r="B124" s="241"/>
      <c r="C124" s="241"/>
      <c r="D124" s="337" t="s">
        <v>203</v>
      </c>
      <c r="E124" s="182"/>
      <c r="F124" s="388"/>
      <c r="G124" s="388"/>
      <c r="H124" s="388"/>
      <c r="I124" s="350"/>
      <c r="J124" s="350"/>
    </row>
    <row r="125" spans="1:10" ht="13.5">
      <c r="A125" s="244"/>
      <c r="B125" s="244"/>
      <c r="C125" s="244"/>
      <c r="D125" s="373" t="s">
        <v>306</v>
      </c>
      <c r="E125" s="257">
        <f>SUM(E126+E129)</f>
        <v>10000</v>
      </c>
      <c r="F125" s="382">
        <f>SUM(F126+F129)</f>
        <v>10000</v>
      </c>
      <c r="G125" s="382">
        <f>SUM(G126+G129)</f>
        <v>10000</v>
      </c>
      <c r="H125" s="382">
        <f>SUM(H126+H129)</f>
        <v>10000</v>
      </c>
      <c r="I125" s="433">
        <f>AVERAGE(G125/F125*100)</f>
        <v>100</v>
      </c>
      <c r="J125" s="433">
        <f>AVERAGE(H125/G125*100)</f>
        <v>100</v>
      </c>
    </row>
    <row r="126" spans="1:10" ht="12.75">
      <c r="A126" s="332" t="s">
        <v>318</v>
      </c>
      <c r="B126" s="185"/>
      <c r="C126" s="228">
        <v>32</v>
      </c>
      <c r="D126" s="229" t="s">
        <v>48</v>
      </c>
      <c r="E126" s="187">
        <f>SUM(E127)</f>
        <v>0</v>
      </c>
      <c r="F126" s="390">
        <f aca="true" t="shared" si="10" ref="F126:H127">SUM(F127)</f>
        <v>0</v>
      </c>
      <c r="G126" s="390">
        <f t="shared" si="10"/>
        <v>0</v>
      </c>
      <c r="H126" s="390">
        <f t="shared" si="10"/>
        <v>0</v>
      </c>
      <c r="I126" s="432">
        <v>0</v>
      </c>
      <c r="J126" s="432"/>
    </row>
    <row r="127" spans="1:10" ht="12.75">
      <c r="A127" s="332" t="s">
        <v>318</v>
      </c>
      <c r="B127" s="185"/>
      <c r="C127" s="228">
        <v>329</v>
      </c>
      <c r="D127" s="229" t="s">
        <v>66</v>
      </c>
      <c r="E127" s="187">
        <f>SUM(E128)</f>
        <v>0</v>
      </c>
      <c r="F127" s="390">
        <f t="shared" si="10"/>
        <v>0</v>
      </c>
      <c r="G127" s="390"/>
      <c r="H127" s="390"/>
      <c r="I127" s="432">
        <v>0</v>
      </c>
      <c r="J127" s="432"/>
    </row>
    <row r="128" spans="1:10" ht="14.25" customHeight="1" hidden="1">
      <c r="A128" s="332" t="s">
        <v>318</v>
      </c>
      <c r="B128" s="189">
        <v>46</v>
      </c>
      <c r="C128" s="230">
        <v>3299</v>
      </c>
      <c r="D128" s="231" t="s">
        <v>66</v>
      </c>
      <c r="E128" s="191">
        <v>0</v>
      </c>
      <c r="F128" s="393">
        <v>0</v>
      </c>
      <c r="G128" s="393"/>
      <c r="H128" s="393"/>
      <c r="I128" s="432">
        <v>0</v>
      </c>
      <c r="J128" s="432"/>
    </row>
    <row r="129" spans="1:10" s="258" customFormat="1" ht="12.75">
      <c r="A129" s="332" t="s">
        <v>318</v>
      </c>
      <c r="B129" s="189"/>
      <c r="C129" s="186">
        <v>38</v>
      </c>
      <c r="D129" s="185" t="s">
        <v>206</v>
      </c>
      <c r="E129" s="187">
        <f>SUM(E130)</f>
        <v>10000</v>
      </c>
      <c r="F129" s="390">
        <f>SUM(F130)</f>
        <v>10000</v>
      </c>
      <c r="G129" s="390">
        <v>10000</v>
      </c>
      <c r="H129" s="390">
        <v>10000</v>
      </c>
      <c r="I129" s="432">
        <f>AVERAGE(G129/F129*100)</f>
        <v>100</v>
      </c>
      <c r="J129" s="432">
        <f>AVERAGE(H129/G129*100)</f>
        <v>100</v>
      </c>
    </row>
    <row r="130" spans="1:10" s="196" customFormat="1" ht="13.5">
      <c r="A130" s="332" t="s">
        <v>318</v>
      </c>
      <c r="B130" s="189"/>
      <c r="C130" s="186">
        <v>383</v>
      </c>
      <c r="D130" s="185" t="s">
        <v>207</v>
      </c>
      <c r="E130" s="187">
        <f>SUM(E131)</f>
        <v>10000</v>
      </c>
      <c r="F130" s="390">
        <f>SUM(F131)</f>
        <v>10000</v>
      </c>
      <c r="G130" s="390"/>
      <c r="H130" s="390"/>
      <c r="I130" s="432">
        <f>AVERAGE(G130/F130*100)</f>
        <v>0</v>
      </c>
      <c r="J130" s="432"/>
    </row>
    <row r="131" spans="1:10" s="196" customFormat="1" ht="13.5" hidden="1">
      <c r="A131" s="332" t="s">
        <v>318</v>
      </c>
      <c r="B131" s="189">
        <v>47</v>
      </c>
      <c r="C131" s="190">
        <v>3831</v>
      </c>
      <c r="D131" s="189" t="s">
        <v>208</v>
      </c>
      <c r="E131" s="191">
        <v>10000</v>
      </c>
      <c r="F131" s="393">
        <v>10000</v>
      </c>
      <c r="G131" s="393"/>
      <c r="H131" s="393"/>
      <c r="I131" s="432">
        <f>AVERAGE(G131/F131*100)</f>
        <v>0</v>
      </c>
      <c r="J131" s="432"/>
    </row>
    <row r="132" spans="1:10" s="260" customFormat="1" ht="13.5" thickBot="1">
      <c r="A132" s="256"/>
      <c r="B132" s="167"/>
      <c r="C132" s="256"/>
      <c r="D132" s="167"/>
      <c r="E132" s="256"/>
      <c r="F132" s="406"/>
      <c r="G132" s="406"/>
      <c r="H132" s="406"/>
      <c r="I132" s="355"/>
      <c r="J132" s="355"/>
    </row>
    <row r="133" spans="1:10" s="261" customFormat="1" ht="17.25" thickBot="1">
      <c r="A133" s="768" t="s">
        <v>209</v>
      </c>
      <c r="B133" s="769"/>
      <c r="C133" s="769"/>
      <c r="D133" s="770"/>
      <c r="E133" s="170">
        <f>SUM(E135+E144+E167)</f>
        <v>0</v>
      </c>
      <c r="F133" s="396">
        <f>SUM(F135+F144+F167)</f>
        <v>236000</v>
      </c>
      <c r="G133" s="396">
        <f>SUM(G135+G144+G167)</f>
        <v>245500</v>
      </c>
      <c r="H133" s="396">
        <f>SUM(H135+H144+H167)</f>
        <v>246000</v>
      </c>
      <c r="I133" s="346">
        <f>AVERAGE(G133/F133*100)</f>
        <v>104.02542372881356</v>
      </c>
      <c r="J133" s="346">
        <f>AVERAGE(H133/G133*100)</f>
        <v>100.20366598778003</v>
      </c>
    </row>
    <row r="134" spans="1:10" s="264" customFormat="1" ht="17.25" thickBot="1">
      <c r="A134" s="262"/>
      <c r="B134" s="262"/>
      <c r="C134" s="262"/>
      <c r="D134" s="262"/>
      <c r="E134" s="263"/>
      <c r="F134" s="407"/>
      <c r="G134" s="407"/>
      <c r="H134" s="407"/>
      <c r="I134" s="347"/>
      <c r="J134" s="347"/>
    </row>
    <row r="135" spans="1:10" s="175" customFormat="1" ht="15.75" thickBot="1">
      <c r="A135" s="765" t="s">
        <v>210</v>
      </c>
      <c r="B135" s="766"/>
      <c r="C135" s="766"/>
      <c r="D135" s="767"/>
      <c r="E135" s="174">
        <f>SUM(E139)</f>
        <v>0</v>
      </c>
      <c r="F135" s="385">
        <f>SUM(F139)</f>
        <v>15000</v>
      </c>
      <c r="G135" s="385">
        <f>SUM(G139)</f>
        <v>15000</v>
      </c>
      <c r="H135" s="385">
        <f>SUM(H139)</f>
        <v>15000</v>
      </c>
      <c r="I135" s="348">
        <f>AVERAGE(G135/F135*100)</f>
        <v>100</v>
      </c>
      <c r="J135" s="348">
        <f>AVERAGE(H135/G135*100)</f>
        <v>100</v>
      </c>
    </row>
    <row r="136" spans="1:10" s="175" customFormat="1" ht="15">
      <c r="A136" s="265"/>
      <c r="B136" s="265"/>
      <c r="C136" s="265"/>
      <c r="D136" s="265"/>
      <c r="E136" s="266"/>
      <c r="F136" s="408"/>
      <c r="G136" s="408"/>
      <c r="H136" s="408"/>
      <c r="I136" s="356"/>
      <c r="J136" s="356"/>
    </row>
    <row r="137" spans="1:10" s="171" customFormat="1" ht="15" customHeight="1">
      <c r="A137" s="241"/>
      <c r="B137" s="241"/>
      <c r="C137" s="241"/>
      <c r="D137" s="251" t="s">
        <v>211</v>
      </c>
      <c r="E137" s="267"/>
      <c r="F137" s="409"/>
      <c r="G137" s="409"/>
      <c r="H137" s="409"/>
      <c r="I137" s="267"/>
      <c r="J137" s="267"/>
    </row>
    <row r="138" spans="1:10" s="178" customFormat="1" ht="13.5">
      <c r="A138" s="241"/>
      <c r="B138" s="241"/>
      <c r="C138" s="241"/>
      <c r="D138" s="338" t="s">
        <v>212</v>
      </c>
      <c r="E138" s="182"/>
      <c r="F138" s="388"/>
      <c r="G138" s="388"/>
      <c r="H138" s="388"/>
      <c r="I138" s="350"/>
      <c r="J138" s="350"/>
    </row>
    <row r="139" spans="1:10" s="178" customFormat="1" ht="13.5">
      <c r="A139" s="241"/>
      <c r="B139" s="241"/>
      <c r="C139" s="241"/>
      <c r="D139" s="367" t="s">
        <v>307</v>
      </c>
      <c r="E139" s="268">
        <f aca="true" t="shared" si="11" ref="E139:H141">SUM(E140)</f>
        <v>0</v>
      </c>
      <c r="F139" s="382">
        <f t="shared" si="11"/>
        <v>15000</v>
      </c>
      <c r="G139" s="382">
        <f t="shared" si="11"/>
        <v>15000</v>
      </c>
      <c r="H139" s="382">
        <f t="shared" si="11"/>
        <v>15000</v>
      </c>
      <c r="I139" s="433">
        <f>AVERAGE(G139/F139*100)</f>
        <v>100</v>
      </c>
      <c r="J139" s="433">
        <f>AVERAGE(H139/G139*100)</f>
        <v>100</v>
      </c>
    </row>
    <row r="140" spans="1:10" s="215" customFormat="1" ht="13.5">
      <c r="A140" s="189" t="s">
        <v>300</v>
      </c>
      <c r="B140" s="185"/>
      <c r="C140" s="228">
        <v>32</v>
      </c>
      <c r="D140" s="185" t="s">
        <v>188</v>
      </c>
      <c r="E140" s="187">
        <f t="shared" si="11"/>
        <v>0</v>
      </c>
      <c r="F140" s="390">
        <f t="shared" si="11"/>
        <v>15000</v>
      </c>
      <c r="G140" s="390">
        <v>15000</v>
      </c>
      <c r="H140" s="390">
        <v>15000</v>
      </c>
      <c r="I140" s="432">
        <f aca="true" t="shared" si="12" ref="I140:J142">AVERAGE(G140/F140*100)</f>
        <v>100</v>
      </c>
      <c r="J140" s="432">
        <f t="shared" si="12"/>
        <v>100</v>
      </c>
    </row>
    <row r="141" spans="1:10" s="215" customFormat="1" ht="13.5">
      <c r="A141" s="189" t="s">
        <v>300</v>
      </c>
      <c r="B141" s="185"/>
      <c r="C141" s="186">
        <v>323</v>
      </c>
      <c r="D141" s="185" t="s">
        <v>57</v>
      </c>
      <c r="E141" s="187">
        <f t="shared" si="11"/>
        <v>0</v>
      </c>
      <c r="F141" s="390">
        <f t="shared" si="11"/>
        <v>15000</v>
      </c>
      <c r="G141" s="390"/>
      <c r="H141" s="390"/>
      <c r="I141" s="432">
        <f t="shared" si="12"/>
        <v>0</v>
      </c>
      <c r="J141" s="432"/>
    </row>
    <row r="142" spans="1:10" s="196" customFormat="1" ht="13.5" hidden="1">
      <c r="A142" s="189" t="s">
        <v>300</v>
      </c>
      <c r="B142" s="189">
        <v>48</v>
      </c>
      <c r="C142" s="190">
        <v>3237</v>
      </c>
      <c r="D142" s="189" t="s">
        <v>63</v>
      </c>
      <c r="E142" s="191">
        <v>0</v>
      </c>
      <c r="F142" s="393">
        <v>15000</v>
      </c>
      <c r="G142" s="393"/>
      <c r="H142" s="393"/>
      <c r="I142" s="432">
        <f t="shared" si="12"/>
        <v>0</v>
      </c>
      <c r="J142" s="432"/>
    </row>
    <row r="143" spans="1:10" s="196" customFormat="1" ht="14.25" thickBot="1">
      <c r="A143" s="193"/>
      <c r="B143" s="193"/>
      <c r="C143" s="194"/>
      <c r="D143" s="193"/>
      <c r="E143" s="195"/>
      <c r="F143" s="395"/>
      <c r="G143" s="395"/>
      <c r="H143" s="395"/>
      <c r="I143" s="352"/>
      <c r="J143" s="352"/>
    </row>
    <row r="144" spans="1:10" s="171" customFormat="1" ht="15.75" customHeight="1" thickBot="1">
      <c r="A144" s="765" t="s">
        <v>213</v>
      </c>
      <c r="B144" s="766"/>
      <c r="C144" s="766"/>
      <c r="D144" s="767"/>
      <c r="E144" s="174">
        <f>SUM(E148+E155+E162)</f>
        <v>0</v>
      </c>
      <c r="F144" s="385">
        <f>SUM(F148+F155+F162)</f>
        <v>30000</v>
      </c>
      <c r="G144" s="385">
        <f>SUM(G148+G155+G162)</f>
        <v>30500</v>
      </c>
      <c r="H144" s="385">
        <f>SUM(H148+H155+H162)</f>
        <v>31000</v>
      </c>
      <c r="I144" s="348">
        <f>AVERAGE(G144/F144*100)</f>
        <v>101.66666666666666</v>
      </c>
      <c r="J144" s="348">
        <f>AVERAGE(H144/G144*100)</f>
        <v>101.63934426229508</v>
      </c>
    </row>
    <row r="145" spans="1:10" s="171" customFormat="1" ht="15.75" customHeight="1">
      <c r="A145" s="265"/>
      <c r="B145" s="265"/>
      <c r="C145" s="265"/>
      <c r="D145" s="265"/>
      <c r="E145" s="266"/>
      <c r="F145" s="408"/>
      <c r="G145" s="408"/>
      <c r="H145" s="408"/>
      <c r="I145" s="347"/>
      <c r="J145" s="347"/>
    </row>
    <row r="146" spans="1:10" s="171" customFormat="1" ht="12.75" customHeight="1">
      <c r="A146" s="241"/>
      <c r="B146" s="241"/>
      <c r="C146" s="241"/>
      <c r="D146" s="251" t="s">
        <v>211</v>
      </c>
      <c r="E146" s="180"/>
      <c r="F146" s="387"/>
      <c r="G146" s="387"/>
      <c r="H146" s="387"/>
      <c r="I146" s="349"/>
      <c r="J146" s="349"/>
    </row>
    <row r="147" spans="1:10" s="171" customFormat="1" ht="12.75" customHeight="1">
      <c r="A147" s="241"/>
      <c r="B147" s="241"/>
      <c r="C147" s="241"/>
      <c r="D147" s="337" t="s">
        <v>205</v>
      </c>
      <c r="E147" s="182"/>
      <c r="F147" s="388"/>
      <c r="G147" s="388"/>
      <c r="H147" s="388"/>
      <c r="I147" s="350"/>
      <c r="J147" s="350"/>
    </row>
    <row r="148" spans="1:10" s="171" customFormat="1" ht="15.75" customHeight="1">
      <c r="A148" s="241"/>
      <c r="B148" s="241"/>
      <c r="C148" s="241"/>
      <c r="D148" s="373" t="s">
        <v>308</v>
      </c>
      <c r="E148" s="268">
        <f aca="true" t="shared" si="13" ref="E148:H149">SUM(E149)</f>
        <v>0</v>
      </c>
      <c r="F148" s="382">
        <f t="shared" si="13"/>
        <v>2000</v>
      </c>
      <c r="G148" s="382">
        <f t="shared" si="13"/>
        <v>1500</v>
      </c>
      <c r="H148" s="382">
        <f t="shared" si="13"/>
        <v>1000</v>
      </c>
      <c r="I148" s="433">
        <f>AVERAGE(G148/F148*100)</f>
        <v>75</v>
      </c>
      <c r="J148" s="433">
        <f>AVERAGE(H148/G148*100)</f>
        <v>66.66666666666666</v>
      </c>
    </row>
    <row r="149" spans="1:10" s="215" customFormat="1" ht="13.5">
      <c r="A149" s="189" t="s">
        <v>301</v>
      </c>
      <c r="B149" s="185"/>
      <c r="C149" s="186">
        <v>38</v>
      </c>
      <c r="D149" s="185" t="s">
        <v>206</v>
      </c>
      <c r="E149" s="187">
        <f t="shared" si="13"/>
        <v>0</v>
      </c>
      <c r="F149" s="390">
        <f t="shared" si="13"/>
        <v>2000</v>
      </c>
      <c r="G149" s="390">
        <v>1500</v>
      </c>
      <c r="H149" s="390">
        <v>1000</v>
      </c>
      <c r="I149" s="432">
        <f aca="true" t="shared" si="14" ref="I149:J151">AVERAGE(G149/F149*100)</f>
        <v>75</v>
      </c>
      <c r="J149" s="432">
        <f t="shared" si="14"/>
        <v>66.66666666666666</v>
      </c>
    </row>
    <row r="150" spans="1:10" s="215" customFormat="1" ht="13.5">
      <c r="A150" s="189" t="s">
        <v>301</v>
      </c>
      <c r="B150" s="185"/>
      <c r="C150" s="186">
        <v>381</v>
      </c>
      <c r="D150" s="185" t="s">
        <v>38</v>
      </c>
      <c r="E150" s="187">
        <f>SUM(E151)</f>
        <v>0</v>
      </c>
      <c r="F150" s="390">
        <f>SUM(F151)</f>
        <v>2000</v>
      </c>
      <c r="G150" s="390"/>
      <c r="H150" s="390"/>
      <c r="I150" s="432">
        <f t="shared" si="14"/>
        <v>0</v>
      </c>
      <c r="J150" s="432"/>
    </row>
    <row r="151" spans="1:10" s="196" customFormat="1" ht="13.5" hidden="1">
      <c r="A151" s="189" t="s">
        <v>301</v>
      </c>
      <c r="B151" s="189">
        <v>49</v>
      </c>
      <c r="C151" s="190">
        <v>38129</v>
      </c>
      <c r="D151" s="189" t="s">
        <v>214</v>
      </c>
      <c r="E151" s="191">
        <v>0</v>
      </c>
      <c r="F151" s="393">
        <v>2000</v>
      </c>
      <c r="G151" s="393"/>
      <c r="H151" s="393"/>
      <c r="I151" s="432">
        <f t="shared" si="14"/>
        <v>0</v>
      </c>
      <c r="J151" s="432"/>
    </row>
    <row r="152" spans="1:10" s="196" customFormat="1" ht="13.5">
      <c r="A152" s="193"/>
      <c r="B152" s="193"/>
      <c r="C152" s="194"/>
      <c r="D152" s="193"/>
      <c r="E152" s="195"/>
      <c r="F152" s="395"/>
      <c r="G152" s="395"/>
      <c r="H152" s="395"/>
      <c r="I152" s="352"/>
      <c r="J152" s="352"/>
    </row>
    <row r="153" spans="1:10" s="171" customFormat="1" ht="12.75" customHeight="1">
      <c r="A153" s="241"/>
      <c r="B153" s="241"/>
      <c r="C153" s="241"/>
      <c r="D153" s="251" t="s">
        <v>211</v>
      </c>
      <c r="E153" s="180"/>
      <c r="F153" s="387"/>
      <c r="G153" s="387"/>
      <c r="H153" s="387"/>
      <c r="I153" s="349"/>
      <c r="J153" s="349"/>
    </row>
    <row r="154" spans="1:10" s="171" customFormat="1" ht="12.75" customHeight="1">
      <c r="A154" s="241"/>
      <c r="B154" s="241"/>
      <c r="C154" s="241"/>
      <c r="D154" s="337" t="s">
        <v>205</v>
      </c>
      <c r="E154" s="182"/>
      <c r="F154" s="388"/>
      <c r="G154" s="388"/>
      <c r="H154" s="388"/>
      <c r="I154" s="350"/>
      <c r="J154" s="350"/>
    </row>
    <row r="155" spans="1:10" s="171" customFormat="1" ht="15.75" customHeight="1">
      <c r="A155" s="241"/>
      <c r="B155" s="241"/>
      <c r="C155" s="241"/>
      <c r="D155" s="373" t="s">
        <v>309</v>
      </c>
      <c r="E155" s="268">
        <f>SUM(E156)</f>
        <v>0</v>
      </c>
      <c r="F155" s="382">
        <f aca="true" t="shared" si="15" ref="F155:H157">SUM(F156)</f>
        <v>25000</v>
      </c>
      <c r="G155" s="382">
        <f t="shared" si="15"/>
        <v>25000</v>
      </c>
      <c r="H155" s="382">
        <f t="shared" si="15"/>
        <v>25000</v>
      </c>
      <c r="I155" s="433">
        <f>AVERAGE(G155/F155*100)</f>
        <v>100</v>
      </c>
      <c r="J155" s="433">
        <f>AVERAGE(H155/G155*100)</f>
        <v>100</v>
      </c>
    </row>
    <row r="156" spans="1:10" s="215" customFormat="1" ht="13.5">
      <c r="A156" s="189" t="s">
        <v>319</v>
      </c>
      <c r="B156" s="185"/>
      <c r="C156" s="186">
        <v>37</v>
      </c>
      <c r="D156" s="185" t="s">
        <v>283</v>
      </c>
      <c r="E156" s="187">
        <f>SUM(E157)</f>
        <v>0</v>
      </c>
      <c r="F156" s="390">
        <f t="shared" si="15"/>
        <v>25000</v>
      </c>
      <c r="G156" s="390">
        <v>25000</v>
      </c>
      <c r="H156" s="390">
        <v>25000</v>
      </c>
      <c r="I156" s="432">
        <f aca="true" t="shared" si="16" ref="I156:J158">AVERAGE(G156/F156*100)</f>
        <v>100</v>
      </c>
      <c r="J156" s="432">
        <f t="shared" si="16"/>
        <v>100</v>
      </c>
    </row>
    <row r="157" spans="1:10" s="215" customFormat="1" ht="13.5">
      <c r="A157" s="189" t="s">
        <v>319</v>
      </c>
      <c r="B157" s="185"/>
      <c r="C157" s="186">
        <v>372</v>
      </c>
      <c r="D157" s="185" t="s">
        <v>284</v>
      </c>
      <c r="E157" s="187">
        <f>SUM(E158)</f>
        <v>0</v>
      </c>
      <c r="F157" s="390">
        <f t="shared" si="15"/>
        <v>25000</v>
      </c>
      <c r="G157" s="390"/>
      <c r="H157" s="390"/>
      <c r="I157" s="432">
        <f t="shared" si="16"/>
        <v>0</v>
      </c>
      <c r="J157" s="432"/>
    </row>
    <row r="158" spans="1:10" s="196" customFormat="1" ht="13.5" hidden="1">
      <c r="A158" s="189" t="s">
        <v>319</v>
      </c>
      <c r="B158" s="189">
        <v>50</v>
      </c>
      <c r="C158" s="190">
        <v>3721</v>
      </c>
      <c r="D158" s="189" t="s">
        <v>283</v>
      </c>
      <c r="E158" s="191">
        <v>0</v>
      </c>
      <c r="F158" s="393">
        <v>25000</v>
      </c>
      <c r="G158" s="393"/>
      <c r="H158" s="393"/>
      <c r="I158" s="432">
        <f t="shared" si="16"/>
        <v>0</v>
      </c>
      <c r="J158" s="432"/>
    </row>
    <row r="159" spans="1:10" s="196" customFormat="1" ht="13.5">
      <c r="A159" s="193"/>
      <c r="B159" s="193"/>
      <c r="C159" s="194"/>
      <c r="D159" s="193"/>
      <c r="E159" s="195"/>
      <c r="F159" s="395"/>
      <c r="G159" s="395"/>
      <c r="H159" s="395"/>
      <c r="I159" s="352"/>
      <c r="J159" s="352"/>
    </row>
    <row r="160" spans="1:10" s="171" customFormat="1" ht="12.75" customHeight="1">
      <c r="A160" s="241"/>
      <c r="B160" s="241"/>
      <c r="C160" s="241"/>
      <c r="D160" s="251" t="s">
        <v>211</v>
      </c>
      <c r="E160" s="180"/>
      <c r="F160" s="387"/>
      <c r="G160" s="387"/>
      <c r="H160" s="387"/>
      <c r="I160" s="349"/>
      <c r="J160" s="349"/>
    </row>
    <row r="161" spans="1:10" s="171" customFormat="1" ht="12.75" customHeight="1">
      <c r="A161" s="241"/>
      <c r="B161" s="241"/>
      <c r="C161" s="241"/>
      <c r="D161" s="337" t="s">
        <v>205</v>
      </c>
      <c r="E161" s="182"/>
      <c r="F161" s="388"/>
      <c r="G161" s="388"/>
      <c r="H161" s="388"/>
      <c r="I161" s="350"/>
      <c r="J161" s="350"/>
    </row>
    <row r="162" spans="1:10" s="171" customFormat="1" ht="15.75" customHeight="1">
      <c r="A162" s="241"/>
      <c r="B162" s="241"/>
      <c r="C162" s="241"/>
      <c r="D162" s="373" t="s">
        <v>310</v>
      </c>
      <c r="E162" s="268">
        <f aca="true" t="shared" si="17" ref="E162:H164">SUM(E163)</f>
        <v>0</v>
      </c>
      <c r="F162" s="382">
        <f t="shared" si="17"/>
        <v>3000</v>
      </c>
      <c r="G162" s="382">
        <f t="shared" si="17"/>
        <v>4000</v>
      </c>
      <c r="H162" s="382">
        <f t="shared" si="17"/>
        <v>5000</v>
      </c>
      <c r="I162" s="433">
        <f>AVERAGE(G162/F162*100)</f>
        <v>133.33333333333331</v>
      </c>
      <c r="J162" s="433">
        <f>AVERAGE(H162/G162*100)</f>
        <v>125</v>
      </c>
    </row>
    <row r="163" spans="1:10" s="215" customFormat="1" ht="13.5">
      <c r="A163" s="189" t="s">
        <v>320</v>
      </c>
      <c r="B163" s="185"/>
      <c r="C163" s="186">
        <v>37</v>
      </c>
      <c r="D163" s="185" t="s">
        <v>283</v>
      </c>
      <c r="E163" s="187">
        <f t="shared" si="17"/>
        <v>0</v>
      </c>
      <c r="F163" s="390">
        <f t="shared" si="17"/>
        <v>3000</v>
      </c>
      <c r="G163" s="390">
        <v>4000</v>
      </c>
      <c r="H163" s="390">
        <v>5000</v>
      </c>
      <c r="I163" s="432">
        <f aca="true" t="shared" si="18" ref="I163:J165">AVERAGE(G163/F163*100)</f>
        <v>133.33333333333331</v>
      </c>
      <c r="J163" s="432">
        <f t="shared" si="18"/>
        <v>125</v>
      </c>
    </row>
    <row r="164" spans="1:10" s="215" customFormat="1" ht="13.5">
      <c r="A164" s="189" t="s">
        <v>320</v>
      </c>
      <c r="B164" s="185"/>
      <c r="C164" s="186">
        <v>372</v>
      </c>
      <c r="D164" s="185" t="s">
        <v>284</v>
      </c>
      <c r="E164" s="187">
        <f>SUM(E165)</f>
        <v>0</v>
      </c>
      <c r="F164" s="390">
        <f t="shared" si="17"/>
        <v>3000</v>
      </c>
      <c r="G164" s="390"/>
      <c r="H164" s="390"/>
      <c r="I164" s="432">
        <f t="shared" si="18"/>
        <v>0</v>
      </c>
      <c r="J164" s="432"/>
    </row>
    <row r="165" spans="1:10" s="196" customFormat="1" ht="13.5" hidden="1">
      <c r="A165" s="189" t="s">
        <v>320</v>
      </c>
      <c r="B165" s="189">
        <v>51</v>
      </c>
      <c r="C165" s="190">
        <v>3722</v>
      </c>
      <c r="D165" s="189" t="s">
        <v>80</v>
      </c>
      <c r="E165" s="191">
        <v>0</v>
      </c>
      <c r="F165" s="393">
        <v>3000</v>
      </c>
      <c r="G165" s="393"/>
      <c r="H165" s="393"/>
      <c r="I165" s="432">
        <f t="shared" si="18"/>
        <v>0</v>
      </c>
      <c r="J165" s="432"/>
    </row>
    <row r="166" spans="1:10" s="196" customFormat="1" ht="14.25" thickBot="1">
      <c r="A166" s="193"/>
      <c r="B166" s="193"/>
      <c r="C166" s="194"/>
      <c r="D166" s="193"/>
      <c r="E166" s="195"/>
      <c r="F166" s="395"/>
      <c r="G166" s="395"/>
      <c r="H166" s="395"/>
      <c r="I166" s="352"/>
      <c r="J166" s="352"/>
    </row>
    <row r="167" spans="1:10" s="171" customFormat="1" ht="15.75" customHeight="1" thickBot="1">
      <c r="A167" s="765" t="s">
        <v>282</v>
      </c>
      <c r="B167" s="766"/>
      <c r="C167" s="766"/>
      <c r="D167" s="767"/>
      <c r="E167" s="174">
        <f>SUM(E171)</f>
        <v>0</v>
      </c>
      <c r="F167" s="385">
        <f>SUM(F171)</f>
        <v>191000</v>
      </c>
      <c r="G167" s="385">
        <f>SUM(G171)</f>
        <v>200000</v>
      </c>
      <c r="H167" s="385">
        <f>SUM(H171)</f>
        <v>200000</v>
      </c>
      <c r="I167" s="348">
        <f>AVERAGE(G167/F167*100)</f>
        <v>104.71204188481676</v>
      </c>
      <c r="J167" s="348">
        <f>AVERAGE(H167/G167*100)</f>
        <v>100</v>
      </c>
    </row>
    <row r="168" spans="1:10" s="171" customFormat="1" ht="15.75" customHeight="1">
      <c r="A168" s="265"/>
      <c r="B168" s="265"/>
      <c r="C168" s="265"/>
      <c r="D168" s="265"/>
      <c r="E168" s="266"/>
      <c r="F168" s="408"/>
      <c r="G168" s="408"/>
      <c r="H168" s="408"/>
      <c r="I168" s="347"/>
      <c r="J168" s="347"/>
    </row>
    <row r="169" spans="1:10" s="171" customFormat="1" ht="12.75" customHeight="1">
      <c r="A169" s="241"/>
      <c r="B169" s="241"/>
      <c r="C169" s="241"/>
      <c r="D169" s="251" t="s">
        <v>211</v>
      </c>
      <c r="E169" s="180"/>
      <c r="F169" s="387"/>
      <c r="G169" s="387"/>
      <c r="H169" s="387"/>
      <c r="I169" s="349"/>
      <c r="J169" s="349"/>
    </row>
    <row r="170" spans="1:10" s="171" customFormat="1" ht="12.75" customHeight="1">
      <c r="A170" s="241"/>
      <c r="B170" s="241"/>
      <c r="C170" s="241"/>
      <c r="D170" s="337" t="s">
        <v>205</v>
      </c>
      <c r="E170" s="182"/>
      <c r="F170" s="388"/>
      <c r="G170" s="388"/>
      <c r="H170" s="388"/>
      <c r="I170" s="350"/>
      <c r="J170" s="350"/>
    </row>
    <row r="171" spans="1:10" s="171" customFormat="1" ht="15.75" customHeight="1">
      <c r="A171" s="241"/>
      <c r="B171" s="241"/>
      <c r="C171" s="241"/>
      <c r="D171" s="373" t="s">
        <v>311</v>
      </c>
      <c r="E171" s="268">
        <f aca="true" t="shared" si="19" ref="E171:H172">SUM(E172)</f>
        <v>0</v>
      </c>
      <c r="F171" s="382">
        <f t="shared" si="19"/>
        <v>191000</v>
      </c>
      <c r="G171" s="382">
        <f t="shared" si="19"/>
        <v>200000</v>
      </c>
      <c r="H171" s="382">
        <f t="shared" si="19"/>
        <v>200000</v>
      </c>
      <c r="I171" s="433">
        <f>AVERAGE(G171/F171*100)</f>
        <v>104.71204188481676</v>
      </c>
      <c r="J171" s="433">
        <f>AVERAGE(H171/G171*100)</f>
        <v>100</v>
      </c>
    </row>
    <row r="172" spans="1:10" s="215" customFormat="1" ht="13.5">
      <c r="A172" s="189" t="s">
        <v>321</v>
      </c>
      <c r="B172" s="185"/>
      <c r="C172" s="186">
        <v>37</v>
      </c>
      <c r="D172" s="185" t="s">
        <v>283</v>
      </c>
      <c r="E172" s="187">
        <f t="shared" si="19"/>
        <v>0</v>
      </c>
      <c r="F172" s="390">
        <f t="shared" si="19"/>
        <v>191000</v>
      </c>
      <c r="G172" s="390">
        <v>200000</v>
      </c>
      <c r="H172" s="390">
        <v>200000</v>
      </c>
      <c r="I172" s="432">
        <f aca="true" t="shared" si="20" ref="I172:J174">AVERAGE(G172/F172*100)</f>
        <v>104.71204188481676</v>
      </c>
      <c r="J172" s="432">
        <f t="shared" si="20"/>
        <v>100</v>
      </c>
    </row>
    <row r="173" spans="1:10" s="215" customFormat="1" ht="13.5">
      <c r="A173" s="189" t="s">
        <v>321</v>
      </c>
      <c r="B173" s="185"/>
      <c r="C173" s="186">
        <v>372</v>
      </c>
      <c r="D173" s="185" t="s">
        <v>284</v>
      </c>
      <c r="E173" s="187">
        <f>SUM(E174)</f>
        <v>0</v>
      </c>
      <c r="F173" s="390">
        <f>SUM(F174)</f>
        <v>191000</v>
      </c>
      <c r="G173" s="390"/>
      <c r="H173" s="390"/>
      <c r="I173" s="432">
        <f t="shared" si="20"/>
        <v>0</v>
      </c>
      <c r="J173" s="432"/>
    </row>
    <row r="174" spans="1:10" s="196" customFormat="1" ht="13.5" hidden="1">
      <c r="A174" s="189" t="s">
        <v>321</v>
      </c>
      <c r="B174" s="189">
        <v>52</v>
      </c>
      <c r="C174" s="190">
        <v>37215</v>
      </c>
      <c r="D174" s="189" t="s">
        <v>285</v>
      </c>
      <c r="E174" s="191">
        <v>0</v>
      </c>
      <c r="F174" s="393">
        <v>191000</v>
      </c>
      <c r="G174" s="393"/>
      <c r="H174" s="393"/>
      <c r="I174" s="432">
        <f t="shared" si="20"/>
        <v>0</v>
      </c>
      <c r="J174" s="432"/>
    </row>
    <row r="175" spans="1:10" s="196" customFormat="1" ht="14.25" thickBot="1">
      <c r="A175" s="193"/>
      <c r="B175" s="193"/>
      <c r="C175" s="194"/>
      <c r="D175" s="193"/>
      <c r="E175" s="195"/>
      <c r="F175" s="395"/>
      <c r="G175" s="395"/>
      <c r="H175" s="395"/>
      <c r="I175" s="352"/>
      <c r="J175" s="352"/>
    </row>
    <row r="176" spans="1:10" s="264" customFormat="1" ht="17.25" thickBot="1">
      <c r="A176" s="736" t="s">
        <v>281</v>
      </c>
      <c r="B176" s="737"/>
      <c r="C176" s="737"/>
      <c r="D176" s="738"/>
      <c r="E176" s="269">
        <f>SUM(E178+E199)</f>
        <v>360000</v>
      </c>
      <c r="F176" s="410">
        <f>SUM(F178+F199)</f>
        <v>141000</v>
      </c>
      <c r="G176" s="410">
        <f>SUM(G178+G199)</f>
        <v>149000</v>
      </c>
      <c r="H176" s="410">
        <f>SUM(H178+H199)</f>
        <v>154000</v>
      </c>
      <c r="I176" s="346">
        <f>AVERAGE(G176/F176*100)</f>
        <v>105.67375886524823</v>
      </c>
      <c r="J176" s="346">
        <f>AVERAGE(H176/G176*100)</f>
        <v>103.35570469798658</v>
      </c>
    </row>
    <row r="177" spans="1:10" s="264" customFormat="1" ht="17.25" thickBot="1">
      <c r="A177" s="262"/>
      <c r="B177" s="262"/>
      <c r="C177" s="262"/>
      <c r="D177" s="262"/>
      <c r="E177" s="263"/>
      <c r="F177" s="407"/>
      <c r="G177" s="407"/>
      <c r="H177" s="407"/>
      <c r="I177" s="347"/>
      <c r="J177" s="347"/>
    </row>
    <row r="178" spans="1:10" s="175" customFormat="1" ht="15.75" thickBot="1">
      <c r="A178" s="765" t="s">
        <v>215</v>
      </c>
      <c r="B178" s="766"/>
      <c r="C178" s="766"/>
      <c r="D178" s="767"/>
      <c r="E178" s="174">
        <f>SUM(E183+E194)</f>
        <v>360000</v>
      </c>
      <c r="F178" s="385">
        <f>SUM(F183+F194)</f>
        <v>106000</v>
      </c>
      <c r="G178" s="385">
        <f>SUM(G183+G194)</f>
        <v>99000</v>
      </c>
      <c r="H178" s="385">
        <f>SUM(H183+H194)</f>
        <v>104000</v>
      </c>
      <c r="I178" s="348">
        <f>AVERAGE(G178/F178*100)</f>
        <v>93.39622641509435</v>
      </c>
      <c r="J178" s="348">
        <f>AVERAGE(H178/G178*100)</f>
        <v>105.05050505050507</v>
      </c>
    </row>
    <row r="179" spans="1:10" s="175" customFormat="1" ht="15">
      <c r="A179" s="265"/>
      <c r="B179" s="265"/>
      <c r="C179" s="265"/>
      <c r="D179" s="265"/>
      <c r="E179" s="270"/>
      <c r="F179" s="411"/>
      <c r="G179" s="411"/>
      <c r="H179" s="411"/>
      <c r="I179" s="347"/>
      <c r="J179" s="347"/>
    </row>
    <row r="180" spans="1:10" s="171" customFormat="1" ht="13.5">
      <c r="A180" s="241"/>
      <c r="B180" s="241"/>
      <c r="C180" s="241"/>
      <c r="D180" s="179" t="s">
        <v>216</v>
      </c>
      <c r="E180" s="180"/>
      <c r="F180" s="387"/>
      <c r="G180" s="387"/>
      <c r="H180" s="387"/>
      <c r="I180" s="357"/>
      <c r="J180" s="357"/>
    </row>
    <row r="181" spans="1:10" s="171" customFormat="1" ht="15" customHeight="1">
      <c r="A181" s="241"/>
      <c r="B181" s="241"/>
      <c r="C181" s="241"/>
      <c r="D181" s="337" t="s">
        <v>217</v>
      </c>
      <c r="E181" s="182"/>
      <c r="F181" s="388"/>
      <c r="G181" s="388"/>
      <c r="H181" s="388"/>
      <c r="I181" s="358"/>
      <c r="J181" s="358"/>
    </row>
    <row r="182" spans="1:10" s="171" customFormat="1" ht="15" customHeight="1">
      <c r="A182" s="241"/>
      <c r="B182" s="241"/>
      <c r="C182" s="241"/>
      <c r="D182" s="743" t="s">
        <v>312</v>
      </c>
      <c r="E182" s="182"/>
      <c r="F182" s="388"/>
      <c r="G182" s="388"/>
      <c r="H182" s="388"/>
      <c r="I182" s="359"/>
      <c r="J182" s="359"/>
    </row>
    <row r="183" spans="1:10" s="171" customFormat="1" ht="15.75" customHeight="1">
      <c r="A183" s="244"/>
      <c r="B183" s="244"/>
      <c r="C183" s="244"/>
      <c r="D183" s="744"/>
      <c r="E183" s="268">
        <f>SUM(E184+E188)</f>
        <v>360000</v>
      </c>
      <c r="F183" s="382">
        <f>SUM(F184+F188)</f>
        <v>102000</v>
      </c>
      <c r="G183" s="382">
        <f>SUM(G184+G188)</f>
        <v>95000</v>
      </c>
      <c r="H183" s="382">
        <f>SUM(H184+H188)</f>
        <v>100000</v>
      </c>
      <c r="I183" s="433">
        <f>AVERAGE(G183/F183*100)</f>
        <v>93.13725490196079</v>
      </c>
      <c r="J183" s="433">
        <f>AVERAGE(H183/G183*100)</f>
        <v>105.26315789473684</v>
      </c>
    </row>
    <row r="184" spans="1:10" s="215" customFormat="1" ht="13.5">
      <c r="A184" s="230" t="s">
        <v>300</v>
      </c>
      <c r="B184" s="185"/>
      <c r="C184" s="228">
        <v>37</v>
      </c>
      <c r="D184" s="229" t="s">
        <v>78</v>
      </c>
      <c r="E184" s="187">
        <f>SUM(E185)</f>
        <v>340000</v>
      </c>
      <c r="F184" s="390">
        <f>SUM(F185)</f>
        <v>87000</v>
      </c>
      <c r="G184" s="390">
        <v>85000</v>
      </c>
      <c r="H184" s="390">
        <v>90000</v>
      </c>
      <c r="I184" s="432">
        <f aca="true" t="shared" si="21" ref="I184:J190">AVERAGE(G184/F184*100)</f>
        <v>97.70114942528735</v>
      </c>
      <c r="J184" s="432">
        <f t="shared" si="21"/>
        <v>105.88235294117648</v>
      </c>
    </row>
    <row r="185" spans="1:10" s="196" customFormat="1" ht="13.5">
      <c r="A185" s="230" t="s">
        <v>300</v>
      </c>
      <c r="B185" s="185"/>
      <c r="C185" s="228">
        <v>372</v>
      </c>
      <c r="D185" s="229" t="s">
        <v>78</v>
      </c>
      <c r="E185" s="187">
        <f>SUM(E186:E187)</f>
        <v>340000</v>
      </c>
      <c r="F185" s="390">
        <f>SUM(F186:F187)</f>
        <v>87000</v>
      </c>
      <c r="G185" s="390"/>
      <c r="H185" s="390"/>
      <c r="I185" s="432">
        <f t="shared" si="21"/>
        <v>0</v>
      </c>
      <c r="J185" s="432"/>
    </row>
    <row r="186" spans="1:10" s="196" customFormat="1" ht="13.5" hidden="1">
      <c r="A186" s="230" t="s">
        <v>300</v>
      </c>
      <c r="B186" s="189">
        <v>53</v>
      </c>
      <c r="C186" s="230">
        <v>3721</v>
      </c>
      <c r="D186" s="231" t="s">
        <v>79</v>
      </c>
      <c r="E186" s="191">
        <v>320000</v>
      </c>
      <c r="F186" s="393">
        <v>80000</v>
      </c>
      <c r="G186" s="393"/>
      <c r="H186" s="393"/>
      <c r="I186" s="432">
        <f t="shared" si="21"/>
        <v>0</v>
      </c>
      <c r="J186" s="432"/>
    </row>
    <row r="187" spans="1:10" s="196" customFormat="1" ht="13.5" hidden="1">
      <c r="A187" s="230" t="s">
        <v>300</v>
      </c>
      <c r="B187" s="189">
        <v>54</v>
      </c>
      <c r="C187" s="230">
        <v>3722</v>
      </c>
      <c r="D187" s="231" t="s">
        <v>80</v>
      </c>
      <c r="E187" s="191">
        <v>20000</v>
      </c>
      <c r="F187" s="393">
        <v>7000</v>
      </c>
      <c r="G187" s="393"/>
      <c r="H187" s="393"/>
      <c r="I187" s="432">
        <f t="shared" si="21"/>
        <v>0</v>
      </c>
      <c r="J187" s="432"/>
    </row>
    <row r="188" spans="1:10" s="253" customFormat="1" ht="13.5">
      <c r="A188" s="230" t="s">
        <v>300</v>
      </c>
      <c r="B188" s="228"/>
      <c r="C188" s="186">
        <v>38</v>
      </c>
      <c r="D188" s="229" t="s">
        <v>131</v>
      </c>
      <c r="E188" s="187">
        <f>SUM(E189)</f>
        <v>20000</v>
      </c>
      <c r="F188" s="390">
        <f>SUM(F189)</f>
        <v>15000</v>
      </c>
      <c r="G188" s="390">
        <v>10000</v>
      </c>
      <c r="H188" s="390">
        <v>10000</v>
      </c>
      <c r="I188" s="432">
        <f t="shared" si="21"/>
        <v>66.66666666666666</v>
      </c>
      <c r="J188" s="432">
        <f t="shared" si="21"/>
        <v>100</v>
      </c>
    </row>
    <row r="189" spans="1:10" s="253" customFormat="1" ht="13.5">
      <c r="A189" s="230" t="s">
        <v>300</v>
      </c>
      <c r="B189" s="228"/>
      <c r="C189" s="186">
        <v>382</v>
      </c>
      <c r="D189" s="229" t="s">
        <v>39</v>
      </c>
      <c r="E189" s="187">
        <f>SUM(E190)</f>
        <v>20000</v>
      </c>
      <c r="F189" s="390">
        <f>SUM(F190)</f>
        <v>15000</v>
      </c>
      <c r="G189" s="390"/>
      <c r="H189" s="390"/>
      <c r="I189" s="432">
        <f t="shared" si="21"/>
        <v>0</v>
      </c>
      <c r="J189" s="432"/>
    </row>
    <row r="190" spans="1:10" s="246" customFormat="1" ht="13.5" hidden="1">
      <c r="A190" s="230" t="s">
        <v>300</v>
      </c>
      <c r="B190" s="331">
        <v>55</v>
      </c>
      <c r="C190" s="190">
        <v>3822</v>
      </c>
      <c r="D190" s="231" t="s">
        <v>89</v>
      </c>
      <c r="E190" s="191">
        <v>20000</v>
      </c>
      <c r="F190" s="393">
        <v>15000</v>
      </c>
      <c r="G190" s="393"/>
      <c r="H190" s="393"/>
      <c r="I190" s="432">
        <f t="shared" si="21"/>
        <v>0</v>
      </c>
      <c r="J190" s="432"/>
    </row>
    <row r="191" spans="1:10" s="260" customFormat="1" ht="12.75">
      <c r="A191" s="256"/>
      <c r="B191" s="167"/>
      <c r="C191" s="256"/>
      <c r="D191" s="167"/>
      <c r="E191" s="256"/>
      <c r="F191" s="406"/>
      <c r="G191" s="406"/>
      <c r="H191" s="406"/>
      <c r="I191" s="355"/>
      <c r="J191" s="355"/>
    </row>
    <row r="192" spans="2:10" s="271" customFormat="1" ht="13.5">
      <c r="B192" s="232"/>
      <c r="C192" s="272"/>
      <c r="D192" s="273" t="s">
        <v>216</v>
      </c>
      <c r="E192" s="180"/>
      <c r="F192" s="387"/>
      <c r="G192" s="387"/>
      <c r="H192" s="387"/>
      <c r="I192" s="357"/>
      <c r="J192" s="357"/>
    </row>
    <row r="193" spans="2:10" s="271" customFormat="1" ht="13.5">
      <c r="B193" s="232"/>
      <c r="C193" s="272"/>
      <c r="D193" s="336" t="s">
        <v>205</v>
      </c>
      <c r="E193" s="274"/>
      <c r="F193" s="412"/>
      <c r="G193" s="412"/>
      <c r="H193" s="412"/>
      <c r="I193" s="358"/>
      <c r="J193" s="358"/>
    </row>
    <row r="194" spans="3:10" s="232" customFormat="1" ht="27">
      <c r="C194" s="272"/>
      <c r="D194" s="374" t="s">
        <v>313</v>
      </c>
      <c r="E194" s="268">
        <f aca="true" t="shared" si="22" ref="E194:H196">SUM(E195)</f>
        <v>0</v>
      </c>
      <c r="F194" s="382">
        <f t="shared" si="22"/>
        <v>4000</v>
      </c>
      <c r="G194" s="382">
        <f t="shared" si="22"/>
        <v>4000</v>
      </c>
      <c r="H194" s="382">
        <f t="shared" si="22"/>
        <v>4000</v>
      </c>
      <c r="I194" s="434">
        <f>AVERAGE(G194/F194*100)</f>
        <v>100</v>
      </c>
      <c r="J194" s="434">
        <f>AVERAGE(H194/G194*100)</f>
        <v>100</v>
      </c>
    </row>
    <row r="195" spans="1:10" s="253" customFormat="1" ht="13.5">
      <c r="A195" s="230" t="s">
        <v>314</v>
      </c>
      <c r="B195" s="228"/>
      <c r="C195" s="186">
        <v>37</v>
      </c>
      <c r="D195" s="229" t="s">
        <v>78</v>
      </c>
      <c r="E195" s="187">
        <f t="shared" si="22"/>
        <v>0</v>
      </c>
      <c r="F195" s="390">
        <f t="shared" si="22"/>
        <v>4000</v>
      </c>
      <c r="G195" s="390">
        <v>4000</v>
      </c>
      <c r="H195" s="390">
        <v>4000</v>
      </c>
      <c r="I195" s="432">
        <f aca="true" t="shared" si="23" ref="I195:J197">AVERAGE(G195/F195*100)</f>
        <v>100</v>
      </c>
      <c r="J195" s="432">
        <f t="shared" si="23"/>
        <v>100</v>
      </c>
    </row>
    <row r="196" spans="1:10" s="253" customFormat="1" ht="13.5">
      <c r="A196" s="230" t="s">
        <v>314</v>
      </c>
      <c r="B196" s="228"/>
      <c r="C196" s="186">
        <v>372</v>
      </c>
      <c r="D196" s="229" t="s">
        <v>78</v>
      </c>
      <c r="E196" s="187">
        <f t="shared" si="22"/>
        <v>0</v>
      </c>
      <c r="F196" s="390">
        <f t="shared" si="22"/>
        <v>4000</v>
      </c>
      <c r="G196" s="390"/>
      <c r="H196" s="390"/>
      <c r="I196" s="432">
        <f t="shared" si="23"/>
        <v>0</v>
      </c>
      <c r="J196" s="432"/>
    </row>
    <row r="197" spans="1:10" s="246" customFormat="1" ht="13.5" hidden="1">
      <c r="A197" s="230" t="s">
        <v>314</v>
      </c>
      <c r="B197" s="331">
        <v>56</v>
      </c>
      <c r="C197" s="190">
        <v>3721</v>
      </c>
      <c r="D197" s="231" t="s">
        <v>79</v>
      </c>
      <c r="E197" s="191">
        <v>0</v>
      </c>
      <c r="F197" s="393">
        <v>4000</v>
      </c>
      <c r="G197" s="393"/>
      <c r="H197" s="393"/>
      <c r="I197" s="432">
        <f t="shared" si="23"/>
        <v>0</v>
      </c>
      <c r="J197" s="432"/>
    </row>
    <row r="198" spans="1:10" s="246" customFormat="1" ht="14.25" thickBot="1">
      <c r="A198" s="238"/>
      <c r="B198" s="238"/>
      <c r="C198" s="194"/>
      <c r="D198" s="239"/>
      <c r="E198" s="195"/>
      <c r="F198" s="395"/>
      <c r="G198" s="395"/>
      <c r="H198" s="395"/>
      <c r="I198" s="352"/>
      <c r="J198" s="352"/>
    </row>
    <row r="199" spans="1:10" s="159" customFormat="1" ht="16.5" customHeight="1" thickBot="1">
      <c r="A199" s="721" t="s">
        <v>218</v>
      </c>
      <c r="B199" s="722"/>
      <c r="C199" s="722"/>
      <c r="D199" s="755"/>
      <c r="E199" s="174">
        <f>SUM(E203)</f>
        <v>0</v>
      </c>
      <c r="F199" s="385">
        <f>SUM(F203)</f>
        <v>35000</v>
      </c>
      <c r="G199" s="385">
        <f>SUM(G203)</f>
        <v>50000</v>
      </c>
      <c r="H199" s="385">
        <f>SUM(H203)</f>
        <v>50000</v>
      </c>
      <c r="I199" s="348">
        <f>AVERAGE(G199/F199*100)</f>
        <v>142.85714285714286</v>
      </c>
      <c r="J199" s="348">
        <f>AVERAGE(H199/G199*100)</f>
        <v>100</v>
      </c>
    </row>
    <row r="200" spans="1:10" s="159" customFormat="1" ht="15">
      <c r="A200" s="161"/>
      <c r="B200" s="161"/>
      <c r="C200" s="161"/>
      <c r="D200" s="161"/>
      <c r="E200" s="270"/>
      <c r="F200" s="411"/>
      <c r="G200" s="411"/>
      <c r="H200" s="411"/>
      <c r="I200" s="347"/>
      <c r="J200" s="347"/>
    </row>
    <row r="201" spans="1:10" s="271" customFormat="1" ht="13.5">
      <c r="A201" s="275"/>
      <c r="B201" s="275"/>
      <c r="C201" s="275"/>
      <c r="D201" s="273" t="s">
        <v>219</v>
      </c>
      <c r="E201" s="252"/>
      <c r="F201" s="405"/>
      <c r="G201" s="405"/>
      <c r="H201" s="405"/>
      <c r="I201" s="349"/>
      <c r="J201" s="349"/>
    </row>
    <row r="202" spans="1:10" s="271" customFormat="1" ht="12.75">
      <c r="A202" s="275"/>
      <c r="B202" s="275"/>
      <c r="C202" s="275"/>
      <c r="D202" s="336" t="s">
        <v>203</v>
      </c>
      <c r="E202" s="276"/>
      <c r="F202" s="413"/>
      <c r="G202" s="413"/>
      <c r="H202" s="413"/>
      <c r="I202" s="350"/>
      <c r="J202" s="350"/>
    </row>
    <row r="203" spans="1:10" s="232" customFormat="1" ht="13.5">
      <c r="A203" s="275"/>
      <c r="B203" s="275"/>
      <c r="C203" s="275"/>
      <c r="D203" s="374" t="s">
        <v>322</v>
      </c>
      <c r="E203" s="268">
        <f aca="true" t="shared" si="24" ref="E203:H205">SUM(E204)</f>
        <v>0</v>
      </c>
      <c r="F203" s="382">
        <f t="shared" si="24"/>
        <v>35000</v>
      </c>
      <c r="G203" s="382">
        <f t="shared" si="24"/>
        <v>50000</v>
      </c>
      <c r="H203" s="382">
        <f t="shared" si="24"/>
        <v>50000</v>
      </c>
      <c r="I203" s="434">
        <f>AVERAGE(G203/F203*100)</f>
        <v>142.85714285714286</v>
      </c>
      <c r="J203" s="434">
        <f>AVERAGE(H203/G203*100)</f>
        <v>100</v>
      </c>
    </row>
    <row r="204" spans="1:10" s="215" customFormat="1" ht="13.5">
      <c r="A204" s="189" t="s">
        <v>301</v>
      </c>
      <c r="B204" s="185"/>
      <c r="C204" s="228">
        <v>32</v>
      </c>
      <c r="D204" s="229" t="s">
        <v>188</v>
      </c>
      <c r="E204" s="187">
        <f t="shared" si="24"/>
        <v>0</v>
      </c>
      <c r="F204" s="390">
        <f t="shared" si="24"/>
        <v>35000</v>
      </c>
      <c r="G204" s="390">
        <v>50000</v>
      </c>
      <c r="H204" s="390">
        <v>50000</v>
      </c>
      <c r="I204" s="432">
        <f aca="true" t="shared" si="25" ref="I204:J206">AVERAGE(G204/F204*100)</f>
        <v>142.85714285714286</v>
      </c>
      <c r="J204" s="432">
        <f t="shared" si="25"/>
        <v>100</v>
      </c>
    </row>
    <row r="205" spans="1:10" s="215" customFormat="1" ht="13.5">
      <c r="A205" s="189" t="s">
        <v>301</v>
      </c>
      <c r="B205" s="185"/>
      <c r="C205" s="228">
        <v>323</v>
      </c>
      <c r="D205" s="229" t="s">
        <v>57</v>
      </c>
      <c r="E205" s="187">
        <f t="shared" si="24"/>
        <v>0</v>
      </c>
      <c r="F205" s="390">
        <f t="shared" si="24"/>
        <v>35000</v>
      </c>
      <c r="G205" s="390"/>
      <c r="H205" s="390"/>
      <c r="I205" s="432">
        <f t="shared" si="25"/>
        <v>0</v>
      </c>
      <c r="J205" s="432"/>
    </row>
    <row r="206" spans="1:10" s="246" customFormat="1" ht="13.5" hidden="1">
      <c r="A206" s="189" t="s">
        <v>301</v>
      </c>
      <c r="B206" s="230">
        <v>57</v>
      </c>
      <c r="C206" s="190">
        <v>3234</v>
      </c>
      <c r="D206" s="231" t="s">
        <v>61</v>
      </c>
      <c r="E206" s="191">
        <v>0</v>
      </c>
      <c r="F206" s="393">
        <v>35000</v>
      </c>
      <c r="G206" s="393"/>
      <c r="H206" s="393"/>
      <c r="I206" s="432">
        <f t="shared" si="25"/>
        <v>0</v>
      </c>
      <c r="J206" s="432"/>
    </row>
    <row r="207" spans="1:10" s="246" customFormat="1" ht="14.25" thickBot="1">
      <c r="A207" s="196"/>
      <c r="C207" s="259"/>
      <c r="D207" s="247"/>
      <c r="E207" s="248"/>
      <c r="F207" s="404"/>
      <c r="G207" s="404"/>
      <c r="H207" s="404"/>
      <c r="I207" s="352"/>
      <c r="J207" s="352"/>
    </row>
    <row r="208" spans="1:10" s="264" customFormat="1" ht="17.25" customHeight="1" thickBot="1">
      <c r="A208" s="756" t="s">
        <v>220</v>
      </c>
      <c r="B208" s="757"/>
      <c r="C208" s="757"/>
      <c r="D208" s="758"/>
      <c r="E208" s="269">
        <f>SUM(E210+E244)</f>
        <v>15000</v>
      </c>
      <c r="F208" s="410">
        <f>SUM(F210+F244)</f>
        <v>140000</v>
      </c>
      <c r="G208" s="410">
        <f>SUM(G210+G244)</f>
        <v>175000</v>
      </c>
      <c r="H208" s="410">
        <f>SUM(H210+H244)</f>
        <v>195000</v>
      </c>
      <c r="I208" s="346">
        <f>AVERAGE(G208/F208*100)</f>
        <v>125</v>
      </c>
      <c r="J208" s="346">
        <f>AVERAGE(H208/G208*100)</f>
        <v>111.42857142857143</v>
      </c>
    </row>
    <row r="209" spans="1:10" s="264" customFormat="1" ht="17.25" thickBot="1">
      <c r="A209" s="277"/>
      <c r="B209" s="277"/>
      <c r="C209" s="277"/>
      <c r="D209" s="277"/>
      <c r="E209" s="263"/>
      <c r="F209" s="407"/>
      <c r="G209" s="407"/>
      <c r="H209" s="407"/>
      <c r="I209" s="347"/>
      <c r="J209" s="347"/>
    </row>
    <row r="210" spans="1:10" s="159" customFormat="1" ht="16.5" customHeight="1" thickBot="1">
      <c r="A210" s="759" t="s">
        <v>221</v>
      </c>
      <c r="B210" s="760"/>
      <c r="C210" s="760"/>
      <c r="D210" s="761"/>
      <c r="E210" s="174">
        <f>SUM(E214+E221+E228+E239)</f>
        <v>5000</v>
      </c>
      <c r="F210" s="385">
        <f>SUM(F214+F221+F228+F239)</f>
        <v>135000</v>
      </c>
      <c r="G210" s="385">
        <f>SUM(G214+G221+G228+G239)</f>
        <v>170000</v>
      </c>
      <c r="H210" s="385">
        <f>SUM(H214+H221+H228+H239)</f>
        <v>190000</v>
      </c>
      <c r="I210" s="348">
        <f>AVERAGE(G210/F210*100)</f>
        <v>125.92592592592592</v>
      </c>
      <c r="J210" s="348">
        <f>AVERAGE(H210/G210*100)</f>
        <v>111.76470588235294</v>
      </c>
    </row>
    <row r="211" spans="1:10" s="159" customFormat="1" ht="15">
      <c r="A211" s="278"/>
      <c r="B211" s="278"/>
      <c r="C211" s="278"/>
      <c r="D211" s="278"/>
      <c r="E211" s="270"/>
      <c r="F211" s="411"/>
      <c r="G211" s="411"/>
      <c r="H211" s="411"/>
      <c r="I211" s="347"/>
      <c r="J211" s="347"/>
    </row>
    <row r="212" spans="1:10" ht="13.5">
      <c r="A212" s="739"/>
      <c r="B212" s="739"/>
      <c r="C212" s="740"/>
      <c r="D212" s="179" t="s">
        <v>222</v>
      </c>
      <c r="E212" s="180"/>
      <c r="F212" s="387"/>
      <c r="G212" s="387"/>
      <c r="H212" s="387"/>
      <c r="I212" s="349"/>
      <c r="J212" s="349"/>
    </row>
    <row r="213" spans="1:10" ht="13.5">
      <c r="A213" s="739"/>
      <c r="B213" s="739"/>
      <c r="C213" s="740"/>
      <c r="D213" s="337" t="s">
        <v>223</v>
      </c>
      <c r="E213" s="182"/>
      <c r="F213" s="388"/>
      <c r="G213" s="388"/>
      <c r="H213" s="388"/>
      <c r="I213" s="350"/>
      <c r="J213" s="350"/>
    </row>
    <row r="214" spans="1:10" s="171" customFormat="1" ht="13.5">
      <c r="A214" s="741"/>
      <c r="B214" s="741"/>
      <c r="C214" s="742"/>
      <c r="D214" s="368" t="s">
        <v>323</v>
      </c>
      <c r="E214" s="268">
        <f aca="true" t="shared" si="26" ref="E214:H216">SUM(E215)</f>
        <v>5000</v>
      </c>
      <c r="F214" s="382">
        <f t="shared" si="26"/>
        <v>100000</v>
      </c>
      <c r="G214" s="382">
        <f t="shared" si="26"/>
        <v>120000</v>
      </c>
      <c r="H214" s="382">
        <f t="shared" si="26"/>
        <v>150000</v>
      </c>
      <c r="I214" s="434">
        <f>AVERAGE(G214/F214*100)</f>
        <v>120</v>
      </c>
      <c r="J214" s="434">
        <f>AVERAGE(H214/G214*100)</f>
        <v>125</v>
      </c>
    </row>
    <row r="215" spans="1:10" s="253" customFormat="1" ht="13.5">
      <c r="A215" s="216" t="s">
        <v>300</v>
      </c>
      <c r="B215" s="228"/>
      <c r="C215" s="186">
        <v>32</v>
      </c>
      <c r="D215" s="229" t="s">
        <v>188</v>
      </c>
      <c r="E215" s="187">
        <f t="shared" si="26"/>
        <v>5000</v>
      </c>
      <c r="F215" s="390">
        <f t="shared" si="26"/>
        <v>100000</v>
      </c>
      <c r="G215" s="390">
        <v>120000</v>
      </c>
      <c r="H215" s="390">
        <v>150000</v>
      </c>
      <c r="I215" s="432">
        <f aca="true" t="shared" si="27" ref="I215:J217">AVERAGE(G215/F215*100)</f>
        <v>120</v>
      </c>
      <c r="J215" s="432">
        <f t="shared" si="27"/>
        <v>125</v>
      </c>
    </row>
    <row r="216" spans="1:10" s="253" customFormat="1" ht="13.5">
      <c r="A216" s="216" t="s">
        <v>300</v>
      </c>
      <c r="B216" s="228"/>
      <c r="C216" s="186">
        <v>323</v>
      </c>
      <c r="D216" s="229" t="s">
        <v>57</v>
      </c>
      <c r="E216" s="187">
        <f t="shared" si="26"/>
        <v>5000</v>
      </c>
      <c r="F216" s="390">
        <f t="shared" si="26"/>
        <v>100000</v>
      </c>
      <c r="G216" s="390"/>
      <c r="H216" s="390"/>
      <c r="I216" s="432">
        <f t="shared" si="27"/>
        <v>0</v>
      </c>
      <c r="J216" s="432"/>
    </row>
    <row r="217" spans="1:10" s="246" customFormat="1" ht="13.5" hidden="1">
      <c r="A217" s="216" t="s">
        <v>300</v>
      </c>
      <c r="B217" s="230">
        <v>58</v>
      </c>
      <c r="C217" s="190">
        <v>3239</v>
      </c>
      <c r="D217" s="231" t="s">
        <v>224</v>
      </c>
      <c r="E217" s="191">
        <v>5000</v>
      </c>
      <c r="F217" s="393">
        <v>100000</v>
      </c>
      <c r="G217" s="393"/>
      <c r="H217" s="393"/>
      <c r="I217" s="432">
        <f t="shared" si="27"/>
        <v>0</v>
      </c>
      <c r="J217" s="432"/>
    </row>
    <row r="218" spans="1:10" s="246" customFormat="1" ht="13.5">
      <c r="A218" s="238"/>
      <c r="B218" s="238"/>
      <c r="C218" s="194"/>
      <c r="D218" s="239"/>
      <c r="E218" s="195"/>
      <c r="F218" s="395"/>
      <c r="G218" s="395"/>
      <c r="H218" s="395"/>
      <c r="I218" s="352"/>
      <c r="J218" s="352"/>
    </row>
    <row r="219" spans="1:10" ht="13.5">
      <c r="A219" s="192"/>
      <c r="B219" s="171"/>
      <c r="C219" s="279"/>
      <c r="D219" s="273" t="s">
        <v>222</v>
      </c>
      <c r="E219" s="180"/>
      <c r="F219" s="387"/>
      <c r="G219" s="387"/>
      <c r="H219" s="387"/>
      <c r="I219" s="751">
        <v>0</v>
      </c>
      <c r="J219" s="751">
        <v>0</v>
      </c>
    </row>
    <row r="220" spans="1:10" ht="13.5">
      <c r="A220" s="192"/>
      <c r="B220" s="171"/>
      <c r="C220" s="279"/>
      <c r="D220" s="336" t="s">
        <v>225</v>
      </c>
      <c r="E220" s="182"/>
      <c r="F220" s="388"/>
      <c r="G220" s="388"/>
      <c r="H220" s="388"/>
      <c r="I220" s="752"/>
      <c r="J220" s="752"/>
    </row>
    <row r="221" spans="1:10" s="171" customFormat="1" ht="13.5">
      <c r="A221" s="188"/>
      <c r="C221" s="279"/>
      <c r="D221" s="374" t="s">
        <v>324</v>
      </c>
      <c r="E221" s="268">
        <f aca="true" t="shared" si="28" ref="E221:H223">SUM(E222)</f>
        <v>0</v>
      </c>
      <c r="F221" s="382">
        <f t="shared" si="28"/>
        <v>15000</v>
      </c>
      <c r="G221" s="382">
        <f t="shared" si="28"/>
        <v>20000</v>
      </c>
      <c r="H221" s="382">
        <f t="shared" si="28"/>
        <v>20000</v>
      </c>
      <c r="I221" s="753"/>
      <c r="J221" s="753"/>
    </row>
    <row r="222" spans="1:10" s="253" customFormat="1" ht="13.5">
      <c r="A222" s="230" t="s">
        <v>314</v>
      </c>
      <c r="B222" s="228"/>
      <c r="C222" s="186">
        <v>38</v>
      </c>
      <c r="D222" s="229" t="s">
        <v>131</v>
      </c>
      <c r="E222" s="187">
        <f t="shared" si="28"/>
        <v>0</v>
      </c>
      <c r="F222" s="390">
        <f t="shared" si="28"/>
        <v>15000</v>
      </c>
      <c r="G222" s="390">
        <v>20000</v>
      </c>
      <c r="H222" s="390">
        <v>20000</v>
      </c>
      <c r="I222" s="432">
        <f aca="true" t="shared" si="29" ref="I222:J224">AVERAGE(G222/F222*100)</f>
        <v>133.33333333333331</v>
      </c>
      <c r="J222" s="432">
        <f t="shared" si="29"/>
        <v>100</v>
      </c>
    </row>
    <row r="223" spans="1:10" s="253" customFormat="1" ht="13.5">
      <c r="A223" s="230" t="s">
        <v>314</v>
      </c>
      <c r="B223" s="228"/>
      <c r="C223" s="186">
        <v>381</v>
      </c>
      <c r="D223" s="229" t="s">
        <v>38</v>
      </c>
      <c r="E223" s="187">
        <f t="shared" si="28"/>
        <v>0</v>
      </c>
      <c r="F223" s="390">
        <f t="shared" si="28"/>
        <v>15000</v>
      </c>
      <c r="G223" s="390"/>
      <c r="H223" s="390"/>
      <c r="I223" s="432">
        <f t="shared" si="29"/>
        <v>0</v>
      </c>
      <c r="J223" s="432"/>
    </row>
    <row r="224" spans="1:10" s="246" customFormat="1" ht="13.5" hidden="1">
      <c r="A224" s="230" t="s">
        <v>314</v>
      </c>
      <c r="B224" s="230">
        <v>59</v>
      </c>
      <c r="C224" s="190">
        <v>3811</v>
      </c>
      <c r="D224" s="231" t="s">
        <v>287</v>
      </c>
      <c r="E224" s="191">
        <v>0</v>
      </c>
      <c r="F224" s="393">
        <v>15000</v>
      </c>
      <c r="G224" s="393"/>
      <c r="H224" s="393"/>
      <c r="I224" s="432">
        <f t="shared" si="29"/>
        <v>0</v>
      </c>
      <c r="J224" s="432"/>
    </row>
    <row r="225" spans="1:10" s="246" customFormat="1" ht="13.5">
      <c r="A225" s="238"/>
      <c r="B225" s="238"/>
      <c r="C225" s="194"/>
      <c r="D225" s="239"/>
      <c r="E225" s="195"/>
      <c r="F225" s="395"/>
      <c r="G225" s="395"/>
      <c r="H225" s="395"/>
      <c r="I225" s="352"/>
      <c r="J225" s="352"/>
    </row>
    <row r="226" spans="1:10" ht="13.5">
      <c r="A226" s="192"/>
      <c r="B226" s="171"/>
      <c r="C226" s="279"/>
      <c r="D226" s="273" t="s">
        <v>222</v>
      </c>
      <c r="E226" s="180"/>
      <c r="F226" s="387"/>
      <c r="G226" s="387"/>
      <c r="H226" s="387"/>
      <c r="I226" s="349"/>
      <c r="J226" s="349"/>
    </row>
    <row r="227" spans="1:10" ht="13.5">
      <c r="A227" s="192"/>
      <c r="B227" s="171"/>
      <c r="C227" s="279"/>
      <c r="D227" s="336" t="s">
        <v>205</v>
      </c>
      <c r="E227" s="182"/>
      <c r="F227" s="388"/>
      <c r="G227" s="388"/>
      <c r="H227" s="388"/>
      <c r="I227" s="350"/>
      <c r="J227" s="350"/>
    </row>
    <row r="228" spans="1:10" s="171" customFormat="1" ht="13.5">
      <c r="A228" s="188"/>
      <c r="C228" s="279"/>
      <c r="D228" s="375" t="s">
        <v>325</v>
      </c>
      <c r="E228" s="268">
        <f>SUM(E229+E232)</f>
        <v>0</v>
      </c>
      <c r="F228" s="382">
        <f>SUM(F229+F232)</f>
        <v>15000</v>
      </c>
      <c r="G228" s="382">
        <f>SUM(G229+G232)</f>
        <v>25000</v>
      </c>
      <c r="H228" s="382">
        <f>SUM(H229+H232)</f>
        <v>15000</v>
      </c>
      <c r="I228" s="434">
        <f>AVERAGE(G228/F228*100)</f>
        <v>166.66666666666669</v>
      </c>
      <c r="J228" s="434">
        <f>AVERAGE(H228/G228*100)</f>
        <v>60</v>
      </c>
    </row>
    <row r="229" spans="1:10" s="253" customFormat="1" ht="13.5">
      <c r="A229" s="230" t="s">
        <v>315</v>
      </c>
      <c r="B229" s="228"/>
      <c r="C229" s="228">
        <v>32</v>
      </c>
      <c r="D229" s="229" t="s">
        <v>188</v>
      </c>
      <c r="E229" s="187">
        <f>SUM(E230)</f>
        <v>0</v>
      </c>
      <c r="F229" s="390">
        <f>SUM(F230)</f>
        <v>5000</v>
      </c>
      <c r="G229" s="390">
        <v>5000</v>
      </c>
      <c r="H229" s="390">
        <v>5000</v>
      </c>
      <c r="I229" s="432">
        <f aca="true" t="shared" si="30" ref="I229:J234">AVERAGE(G229/F229*100)</f>
        <v>100</v>
      </c>
      <c r="J229" s="432">
        <f t="shared" si="30"/>
        <v>100</v>
      </c>
    </row>
    <row r="230" spans="1:10" s="253" customFormat="1" ht="13.5">
      <c r="A230" s="230" t="s">
        <v>315</v>
      </c>
      <c r="B230" s="228"/>
      <c r="C230" s="228">
        <v>322</v>
      </c>
      <c r="D230" s="229" t="s">
        <v>53</v>
      </c>
      <c r="E230" s="187">
        <f>SUM(E231)</f>
        <v>0</v>
      </c>
      <c r="F230" s="390">
        <f>SUM(F231)</f>
        <v>5000</v>
      </c>
      <c r="G230" s="390"/>
      <c r="H230" s="390"/>
      <c r="I230" s="432">
        <f t="shared" si="30"/>
        <v>0</v>
      </c>
      <c r="J230" s="432"/>
    </row>
    <row r="231" spans="1:10" s="246" customFormat="1" ht="13.5" hidden="1">
      <c r="A231" s="230" t="s">
        <v>315</v>
      </c>
      <c r="B231" s="230">
        <v>60</v>
      </c>
      <c r="C231" s="230">
        <v>3227</v>
      </c>
      <c r="D231" s="231" t="s">
        <v>227</v>
      </c>
      <c r="E231" s="191">
        <v>0</v>
      </c>
      <c r="F231" s="393">
        <v>5000</v>
      </c>
      <c r="G231" s="393"/>
      <c r="H231" s="393"/>
      <c r="I231" s="432">
        <f t="shared" si="30"/>
        <v>0</v>
      </c>
      <c r="J231" s="432"/>
    </row>
    <row r="232" spans="1:10" s="253" customFormat="1" ht="13.5">
      <c r="A232" s="230" t="s">
        <v>315</v>
      </c>
      <c r="B232" s="228"/>
      <c r="C232" s="228">
        <v>42</v>
      </c>
      <c r="D232" s="229" t="s">
        <v>286</v>
      </c>
      <c r="E232" s="187">
        <f>SUM(E233)</f>
        <v>0</v>
      </c>
      <c r="F232" s="390">
        <f>SUM(F233)</f>
        <v>10000</v>
      </c>
      <c r="G232" s="390">
        <v>20000</v>
      </c>
      <c r="H232" s="390">
        <v>10000</v>
      </c>
      <c r="I232" s="432">
        <f t="shared" si="30"/>
        <v>200</v>
      </c>
      <c r="J232" s="432">
        <f t="shared" si="30"/>
        <v>50</v>
      </c>
    </row>
    <row r="233" spans="1:10" s="253" customFormat="1" ht="13.5">
      <c r="A233" s="230" t="s">
        <v>315</v>
      </c>
      <c r="B233" s="228"/>
      <c r="C233" s="228">
        <v>422</v>
      </c>
      <c r="D233" s="229" t="s">
        <v>100</v>
      </c>
      <c r="E233" s="187">
        <f>SUM(E234)</f>
        <v>0</v>
      </c>
      <c r="F233" s="390">
        <f>SUM(F234)</f>
        <v>10000</v>
      </c>
      <c r="G233" s="390"/>
      <c r="H233" s="390"/>
      <c r="I233" s="432">
        <f t="shared" si="30"/>
        <v>0</v>
      </c>
      <c r="J233" s="432"/>
    </row>
    <row r="234" spans="1:10" s="246" customFormat="1" ht="13.5" hidden="1">
      <c r="A234" s="230" t="s">
        <v>315</v>
      </c>
      <c r="B234" s="230">
        <v>61</v>
      </c>
      <c r="C234" s="230">
        <v>4223</v>
      </c>
      <c r="D234" s="231" t="s">
        <v>115</v>
      </c>
      <c r="E234" s="191">
        <v>0</v>
      </c>
      <c r="F234" s="393">
        <v>10000</v>
      </c>
      <c r="G234" s="393"/>
      <c r="H234" s="393"/>
      <c r="I234" s="432">
        <f t="shared" si="30"/>
        <v>0</v>
      </c>
      <c r="J234" s="432"/>
    </row>
    <row r="235" spans="1:10" s="260" customFormat="1" ht="12.75">
      <c r="A235" s="256"/>
      <c r="B235" s="167"/>
      <c r="C235" s="256"/>
      <c r="D235" s="167"/>
      <c r="E235" s="256"/>
      <c r="F235" s="406"/>
      <c r="G235" s="406"/>
      <c r="H235" s="406"/>
      <c r="I235" s="355"/>
      <c r="J235" s="355"/>
    </row>
    <row r="236" spans="1:10" ht="13.5">
      <c r="A236" s="192"/>
      <c r="B236" s="171"/>
      <c r="C236" s="279"/>
      <c r="D236" s="273" t="s">
        <v>222</v>
      </c>
      <c r="E236" s="180"/>
      <c r="F236" s="387"/>
      <c r="G236" s="387"/>
      <c r="H236" s="387"/>
      <c r="I236" s="357"/>
      <c r="J236" s="357"/>
    </row>
    <row r="237" spans="3:10" s="280" customFormat="1" ht="13.5">
      <c r="C237" s="281"/>
      <c r="D237" s="336" t="s">
        <v>228</v>
      </c>
      <c r="E237" s="282"/>
      <c r="F237" s="414"/>
      <c r="G237" s="414"/>
      <c r="H237" s="414"/>
      <c r="I237" s="358"/>
      <c r="J237" s="358"/>
    </row>
    <row r="238" spans="1:10" ht="13.5">
      <c r="A238" s="192"/>
      <c r="B238" s="171"/>
      <c r="C238" s="279"/>
      <c r="D238" s="743" t="s">
        <v>326</v>
      </c>
      <c r="E238" s="182"/>
      <c r="F238" s="388"/>
      <c r="G238" s="388"/>
      <c r="H238" s="388"/>
      <c r="I238" s="358"/>
      <c r="J238" s="358"/>
    </row>
    <row r="239" spans="1:10" s="171" customFormat="1" ht="13.5">
      <c r="A239" s="188"/>
      <c r="C239" s="279"/>
      <c r="D239" s="744"/>
      <c r="E239" s="268">
        <f aca="true" t="shared" si="31" ref="E239:H240">SUM(E240)</f>
        <v>0</v>
      </c>
      <c r="F239" s="382">
        <f t="shared" si="31"/>
        <v>5000</v>
      </c>
      <c r="G239" s="382">
        <f t="shared" si="31"/>
        <v>5000</v>
      </c>
      <c r="H239" s="382">
        <f t="shared" si="31"/>
        <v>5000</v>
      </c>
      <c r="I239" s="434">
        <f>AVERAGE(G239/F239*100)</f>
        <v>100</v>
      </c>
      <c r="J239" s="434">
        <f>AVERAGE(H239/G239*100)</f>
        <v>100</v>
      </c>
    </row>
    <row r="240" spans="1:10" s="253" customFormat="1" ht="13.5">
      <c r="A240" s="230" t="s">
        <v>316</v>
      </c>
      <c r="B240" s="228"/>
      <c r="C240" s="228">
        <v>32</v>
      </c>
      <c r="D240" s="229" t="s">
        <v>188</v>
      </c>
      <c r="E240" s="187">
        <f t="shared" si="31"/>
        <v>0</v>
      </c>
      <c r="F240" s="390">
        <f t="shared" si="31"/>
        <v>5000</v>
      </c>
      <c r="G240" s="390">
        <v>5000</v>
      </c>
      <c r="H240" s="390">
        <v>5000</v>
      </c>
      <c r="I240" s="432">
        <f aca="true" t="shared" si="32" ref="I240:J242">AVERAGE(G240/F240*100)</f>
        <v>100</v>
      </c>
      <c r="J240" s="432">
        <f t="shared" si="32"/>
        <v>100</v>
      </c>
    </row>
    <row r="241" spans="1:10" s="253" customFormat="1" ht="13.5">
      <c r="A241" s="230" t="s">
        <v>316</v>
      </c>
      <c r="B241" s="228"/>
      <c r="C241" s="228">
        <v>323</v>
      </c>
      <c r="D241" s="229" t="s">
        <v>120</v>
      </c>
      <c r="E241" s="187">
        <f>SUM(E242:E242)</f>
        <v>0</v>
      </c>
      <c r="F241" s="390">
        <f>SUM(F242)</f>
        <v>5000</v>
      </c>
      <c r="G241" s="390"/>
      <c r="H241" s="390"/>
      <c r="I241" s="432">
        <f t="shared" si="32"/>
        <v>0</v>
      </c>
      <c r="J241" s="432"/>
    </row>
    <row r="242" spans="1:10" s="246" customFormat="1" ht="13.5" hidden="1">
      <c r="A242" s="230" t="s">
        <v>316</v>
      </c>
      <c r="B242" s="230">
        <v>62</v>
      </c>
      <c r="C242" s="230">
        <v>3237</v>
      </c>
      <c r="D242" s="231" t="s">
        <v>229</v>
      </c>
      <c r="E242" s="191">
        <v>0</v>
      </c>
      <c r="F242" s="393">
        <v>5000</v>
      </c>
      <c r="G242" s="393"/>
      <c r="H242" s="393"/>
      <c r="I242" s="432">
        <f t="shared" si="32"/>
        <v>0</v>
      </c>
      <c r="J242" s="432"/>
    </row>
    <row r="243" spans="1:10" s="246" customFormat="1" ht="14.25" thickBot="1">
      <c r="A243" s="238"/>
      <c r="B243" s="238"/>
      <c r="C243" s="238"/>
      <c r="D243" s="239"/>
      <c r="E243" s="195"/>
      <c r="F243" s="395"/>
      <c r="G243" s="395"/>
      <c r="H243" s="395"/>
      <c r="I243" s="352"/>
      <c r="J243" s="352"/>
    </row>
    <row r="244" spans="1:10" s="159" customFormat="1" ht="15.75" thickBot="1">
      <c r="A244" s="721" t="s">
        <v>230</v>
      </c>
      <c r="B244" s="722"/>
      <c r="C244" s="722"/>
      <c r="D244" s="722"/>
      <c r="E244" s="174">
        <f>SUM(E248)</f>
        <v>10000</v>
      </c>
      <c r="F244" s="385">
        <f>SUM(F248)</f>
        <v>5000</v>
      </c>
      <c r="G244" s="385">
        <f>SUM(G248)</f>
        <v>5000</v>
      </c>
      <c r="H244" s="385">
        <f>SUM(H248)</f>
        <v>5000</v>
      </c>
      <c r="I244" s="348">
        <f>AVERAGE(G244/F244*100)</f>
        <v>100</v>
      </c>
      <c r="J244" s="348">
        <f>AVERAGE(H244/G244*100)</f>
        <v>100</v>
      </c>
    </row>
    <row r="245" spans="1:10" s="159" customFormat="1" ht="15">
      <c r="A245" s="161"/>
      <c r="B245" s="161"/>
      <c r="C245" s="161"/>
      <c r="D245" s="161"/>
      <c r="E245" s="270"/>
      <c r="F245" s="411"/>
      <c r="G245" s="411"/>
      <c r="H245" s="411"/>
      <c r="I245" s="347"/>
      <c r="J245" s="347"/>
    </row>
    <row r="246" spans="2:10" ht="13.5">
      <c r="B246" s="171"/>
      <c r="C246" s="279"/>
      <c r="D246" s="273" t="s">
        <v>231</v>
      </c>
      <c r="E246" s="180"/>
      <c r="F246" s="387"/>
      <c r="G246" s="387"/>
      <c r="H246" s="387"/>
      <c r="I246" s="357"/>
      <c r="J246" s="357"/>
    </row>
    <row r="247" spans="2:10" ht="14.25" customHeight="1">
      <c r="B247" s="171"/>
      <c r="C247" s="279"/>
      <c r="D247" s="336" t="s">
        <v>225</v>
      </c>
      <c r="E247" s="182"/>
      <c r="F247" s="388"/>
      <c r="G247" s="388"/>
      <c r="H247" s="388"/>
      <c r="I247" s="358"/>
      <c r="J247" s="358"/>
    </row>
    <row r="248" spans="3:10" s="171" customFormat="1" ht="13.5">
      <c r="C248" s="279"/>
      <c r="D248" s="374" t="s">
        <v>327</v>
      </c>
      <c r="E248" s="268">
        <f aca="true" t="shared" si="33" ref="E248:H250">SUM(E249)</f>
        <v>10000</v>
      </c>
      <c r="F248" s="382">
        <f t="shared" si="33"/>
        <v>5000</v>
      </c>
      <c r="G248" s="382">
        <f t="shared" si="33"/>
        <v>5000</v>
      </c>
      <c r="H248" s="382">
        <f t="shared" si="33"/>
        <v>5000</v>
      </c>
      <c r="I248" s="434">
        <f>AVERAGE(G248/F248*100)</f>
        <v>100</v>
      </c>
      <c r="J248" s="434">
        <f>AVERAGE(H248/G248*100)</f>
        <v>100</v>
      </c>
    </row>
    <row r="249" spans="1:10" s="253" customFormat="1" ht="13.5">
      <c r="A249" s="189" t="s">
        <v>301</v>
      </c>
      <c r="B249" s="228"/>
      <c r="C249" s="186">
        <v>36</v>
      </c>
      <c r="D249" s="229" t="s">
        <v>226</v>
      </c>
      <c r="E249" s="187">
        <f t="shared" si="33"/>
        <v>10000</v>
      </c>
      <c r="F249" s="390">
        <f t="shared" si="33"/>
        <v>5000</v>
      </c>
      <c r="G249" s="390">
        <v>5000</v>
      </c>
      <c r="H249" s="390">
        <v>5000</v>
      </c>
      <c r="I249" s="432">
        <f aca="true" t="shared" si="34" ref="I249:J251">AVERAGE(G249/F249*100)</f>
        <v>100</v>
      </c>
      <c r="J249" s="432">
        <f t="shared" si="34"/>
        <v>100</v>
      </c>
    </row>
    <row r="250" spans="1:10" s="253" customFormat="1" ht="13.5">
      <c r="A250" s="189" t="s">
        <v>301</v>
      </c>
      <c r="B250" s="228"/>
      <c r="C250" s="186">
        <v>363</v>
      </c>
      <c r="D250" s="229" t="s">
        <v>142</v>
      </c>
      <c r="E250" s="187">
        <f t="shared" si="33"/>
        <v>10000</v>
      </c>
      <c r="F250" s="390">
        <f t="shared" si="33"/>
        <v>5000</v>
      </c>
      <c r="G250" s="390"/>
      <c r="H250" s="390"/>
      <c r="I250" s="432">
        <f t="shared" si="34"/>
        <v>0</v>
      </c>
      <c r="J250" s="432"/>
    </row>
    <row r="251" spans="1:10" s="246" customFormat="1" ht="13.5" hidden="1">
      <c r="A251" s="189" t="s">
        <v>301</v>
      </c>
      <c r="B251" s="230">
        <v>63</v>
      </c>
      <c r="C251" s="190">
        <v>3632</v>
      </c>
      <c r="D251" s="231" t="s">
        <v>232</v>
      </c>
      <c r="E251" s="191">
        <v>10000</v>
      </c>
      <c r="F251" s="393">
        <v>5000</v>
      </c>
      <c r="G251" s="393"/>
      <c r="H251" s="393"/>
      <c r="I251" s="432">
        <f t="shared" si="34"/>
        <v>0</v>
      </c>
      <c r="J251" s="432"/>
    </row>
    <row r="252" spans="1:10" s="246" customFormat="1" ht="14.25" thickBot="1">
      <c r="A252" s="238"/>
      <c r="B252" s="238"/>
      <c r="C252" s="194"/>
      <c r="D252" s="239"/>
      <c r="E252" s="195"/>
      <c r="F252" s="395"/>
      <c r="G252" s="395"/>
      <c r="H252" s="395"/>
      <c r="I252" s="352"/>
      <c r="J252" s="352"/>
    </row>
    <row r="253" spans="1:10" s="283" customFormat="1" ht="17.25" thickBot="1">
      <c r="A253" s="745" t="s">
        <v>289</v>
      </c>
      <c r="B253" s="746"/>
      <c r="C253" s="746"/>
      <c r="D253" s="746"/>
      <c r="E253" s="269">
        <f>SUM(E255+E267+E302+E313)</f>
        <v>381000</v>
      </c>
      <c r="F253" s="410">
        <f>SUM(F255+F267+F302+F313)</f>
        <v>480000</v>
      </c>
      <c r="G253" s="410">
        <f>SUM(G255+G267+G302+G313)</f>
        <v>380000</v>
      </c>
      <c r="H253" s="410">
        <f>SUM(H255+H267+H302+H313)</f>
        <v>375000</v>
      </c>
      <c r="I253" s="346">
        <f>AVERAGE(G253/F253*100)</f>
        <v>79.16666666666666</v>
      </c>
      <c r="J253" s="346">
        <f>AVERAGE(H253/G253*100)</f>
        <v>98.68421052631578</v>
      </c>
    </row>
    <row r="254" spans="1:10" ht="14.25" thickBot="1">
      <c r="A254" s="192"/>
      <c r="B254" s="167"/>
      <c r="C254" s="256"/>
      <c r="D254" s="284"/>
      <c r="E254" s="266"/>
      <c r="F254" s="408"/>
      <c r="G254" s="408"/>
      <c r="H254" s="408"/>
      <c r="I254" s="347"/>
      <c r="J254" s="347"/>
    </row>
    <row r="255" spans="1:10" s="159" customFormat="1" ht="15.75" thickBot="1">
      <c r="A255" s="721" t="s">
        <v>233</v>
      </c>
      <c r="B255" s="722"/>
      <c r="C255" s="722"/>
      <c r="D255" s="722"/>
      <c r="E255" s="174">
        <f>SUM(E259)</f>
        <v>115000</v>
      </c>
      <c r="F255" s="385">
        <f>SUM(F259)</f>
        <v>110000</v>
      </c>
      <c r="G255" s="385">
        <f>SUM(G259)</f>
        <v>120000</v>
      </c>
      <c r="H255" s="385">
        <f>SUM(H259)</f>
        <v>120000</v>
      </c>
      <c r="I255" s="348">
        <f>AVERAGE(G255/F255*100)</f>
        <v>109.09090909090908</v>
      </c>
      <c r="J255" s="348">
        <f>AVERAGE(H255/G255*100)</f>
        <v>100</v>
      </c>
    </row>
    <row r="256" spans="1:10" ht="13.5">
      <c r="A256" s="192"/>
      <c r="B256" s="171"/>
      <c r="C256" s="279"/>
      <c r="D256" s="285"/>
      <c r="E256" s="266"/>
      <c r="F256" s="408"/>
      <c r="G256" s="408"/>
      <c r="H256" s="408"/>
      <c r="I256" s="347"/>
      <c r="J256" s="347"/>
    </row>
    <row r="257" spans="1:10" s="171" customFormat="1" ht="13.5">
      <c r="A257" s="188"/>
      <c r="C257" s="279"/>
      <c r="D257" s="286" t="s">
        <v>242</v>
      </c>
      <c r="E257" s="180"/>
      <c r="F257" s="387"/>
      <c r="G257" s="387"/>
      <c r="H257" s="387"/>
      <c r="I257" s="360"/>
      <c r="J257" s="360"/>
    </row>
    <row r="258" spans="1:10" s="171" customFormat="1" ht="13.5">
      <c r="A258" s="188"/>
      <c r="C258" s="279"/>
      <c r="D258" s="336" t="s">
        <v>217</v>
      </c>
      <c r="E258" s="182"/>
      <c r="F258" s="415"/>
      <c r="G258" s="388"/>
      <c r="H258" s="388"/>
      <c r="I258" s="361"/>
      <c r="J258" s="361"/>
    </row>
    <row r="259" spans="1:10" s="171" customFormat="1" ht="13.5">
      <c r="A259" s="188"/>
      <c r="C259" s="279"/>
      <c r="D259" s="375" t="s">
        <v>328</v>
      </c>
      <c r="E259" s="268">
        <f>SUM(E260)</f>
        <v>115000</v>
      </c>
      <c r="F259" s="382">
        <f>SUM(F260)</f>
        <v>110000</v>
      </c>
      <c r="G259" s="382">
        <f>SUM(G260)</f>
        <v>120000</v>
      </c>
      <c r="H259" s="382">
        <f>SUM(H260)</f>
        <v>120000</v>
      </c>
      <c r="I259" s="434">
        <f>AVERAGE(G259/F259*100)</f>
        <v>109.09090909090908</v>
      </c>
      <c r="J259" s="434">
        <f>AVERAGE(H259/G259*100)</f>
        <v>100</v>
      </c>
    </row>
    <row r="260" spans="1:10" s="215" customFormat="1" ht="13.5">
      <c r="A260" s="216" t="s">
        <v>300</v>
      </c>
      <c r="B260" s="185"/>
      <c r="C260" s="228">
        <v>38</v>
      </c>
      <c r="D260" s="229" t="s">
        <v>81</v>
      </c>
      <c r="E260" s="187">
        <f>SUM(E261+E264)</f>
        <v>115000</v>
      </c>
      <c r="F260" s="390">
        <f>SUM(F261+F264)</f>
        <v>110000</v>
      </c>
      <c r="G260" s="390">
        <v>120000</v>
      </c>
      <c r="H260" s="390">
        <v>120000</v>
      </c>
      <c r="I260" s="432">
        <f aca="true" t="shared" si="35" ref="I260:J265">AVERAGE(G260/F260*100)</f>
        <v>109.09090909090908</v>
      </c>
      <c r="J260" s="432">
        <f t="shared" si="35"/>
        <v>100</v>
      </c>
    </row>
    <row r="261" spans="1:10" s="196" customFormat="1" ht="13.5">
      <c r="A261" s="216" t="s">
        <v>300</v>
      </c>
      <c r="B261" s="185"/>
      <c r="C261" s="228">
        <v>381</v>
      </c>
      <c r="D261" s="229" t="s">
        <v>38</v>
      </c>
      <c r="E261" s="187">
        <f>SUM(E262:E263)</f>
        <v>105000</v>
      </c>
      <c r="F261" s="390">
        <f>SUM(F262:F263)</f>
        <v>105000</v>
      </c>
      <c r="G261" s="390"/>
      <c r="H261" s="390"/>
      <c r="I261" s="432">
        <f t="shared" si="35"/>
        <v>0</v>
      </c>
      <c r="J261" s="432"/>
    </row>
    <row r="262" spans="1:10" s="196" customFormat="1" ht="13.5" hidden="1">
      <c r="A262" s="216" t="s">
        <v>300</v>
      </c>
      <c r="B262" s="189">
        <v>64</v>
      </c>
      <c r="C262" s="230">
        <v>38115</v>
      </c>
      <c r="D262" s="231" t="s">
        <v>85</v>
      </c>
      <c r="E262" s="191">
        <v>100000</v>
      </c>
      <c r="F262" s="393">
        <v>100000</v>
      </c>
      <c r="G262" s="393"/>
      <c r="H262" s="393"/>
      <c r="I262" s="432">
        <f t="shared" si="35"/>
        <v>0</v>
      </c>
      <c r="J262" s="432"/>
    </row>
    <row r="263" spans="1:10" s="196" customFormat="1" ht="13.5" hidden="1">
      <c r="A263" s="216" t="s">
        <v>300</v>
      </c>
      <c r="B263" s="189">
        <v>65</v>
      </c>
      <c r="C263" s="230">
        <v>3812</v>
      </c>
      <c r="D263" s="231" t="s">
        <v>87</v>
      </c>
      <c r="E263" s="191">
        <v>5000</v>
      </c>
      <c r="F263" s="393">
        <v>5000</v>
      </c>
      <c r="G263" s="393"/>
      <c r="H263" s="393"/>
      <c r="I263" s="432">
        <f t="shared" si="35"/>
        <v>0</v>
      </c>
      <c r="J263" s="432"/>
    </row>
    <row r="264" spans="1:10" s="196" customFormat="1" ht="13.5">
      <c r="A264" s="216" t="s">
        <v>300</v>
      </c>
      <c r="B264" s="185"/>
      <c r="C264" s="228">
        <v>382</v>
      </c>
      <c r="D264" s="229" t="s">
        <v>39</v>
      </c>
      <c r="E264" s="187">
        <f>SUM(E265)</f>
        <v>10000</v>
      </c>
      <c r="F264" s="390">
        <f>SUM(F265)</f>
        <v>5000</v>
      </c>
      <c r="G264" s="390"/>
      <c r="H264" s="390"/>
      <c r="I264" s="432">
        <f t="shared" si="35"/>
        <v>0</v>
      </c>
      <c r="J264" s="432"/>
    </row>
    <row r="265" spans="1:10" s="196" customFormat="1" ht="13.5" hidden="1">
      <c r="A265" s="216" t="s">
        <v>300</v>
      </c>
      <c r="B265" s="189">
        <v>66</v>
      </c>
      <c r="C265" s="230">
        <v>38215</v>
      </c>
      <c r="D265" s="231" t="s">
        <v>124</v>
      </c>
      <c r="E265" s="191">
        <v>10000</v>
      </c>
      <c r="F265" s="393">
        <v>5000</v>
      </c>
      <c r="G265" s="393"/>
      <c r="H265" s="393"/>
      <c r="I265" s="432">
        <f t="shared" si="35"/>
        <v>0</v>
      </c>
      <c r="J265" s="432"/>
    </row>
    <row r="266" spans="1:10" s="196" customFormat="1" ht="14.25" thickBot="1">
      <c r="A266" s="193"/>
      <c r="B266" s="193"/>
      <c r="C266" s="238"/>
      <c r="D266" s="239"/>
      <c r="E266" s="195"/>
      <c r="F266" s="395"/>
      <c r="G266" s="395"/>
      <c r="H266" s="395"/>
      <c r="I266" s="352"/>
      <c r="J266" s="352"/>
    </row>
    <row r="267" spans="1:10" s="159" customFormat="1" ht="15.75" thickBot="1">
      <c r="A267" s="721" t="s">
        <v>234</v>
      </c>
      <c r="B267" s="722"/>
      <c r="C267" s="722"/>
      <c r="D267" s="722"/>
      <c r="E267" s="174">
        <f>SUM(E271+E283+E290)</f>
        <v>130000</v>
      </c>
      <c r="F267" s="385">
        <f>SUM(F271+F283+F290)</f>
        <v>188000</v>
      </c>
      <c r="G267" s="385">
        <f>SUM(G271+G283+G290)</f>
        <v>100000</v>
      </c>
      <c r="H267" s="385">
        <f>SUM(H271+H283+H290)</f>
        <v>105000</v>
      </c>
      <c r="I267" s="348">
        <f>AVERAGE(G267/F267*100)</f>
        <v>53.191489361702125</v>
      </c>
      <c r="J267" s="348">
        <f>AVERAGE(H267/G267*100)</f>
        <v>105</v>
      </c>
    </row>
    <row r="268" spans="1:10" s="159" customFormat="1" ht="15">
      <c r="A268" s="161"/>
      <c r="B268" s="161"/>
      <c r="C268" s="161"/>
      <c r="D268" s="161"/>
      <c r="E268" s="287"/>
      <c r="F268" s="411"/>
      <c r="G268" s="411"/>
      <c r="H268" s="411"/>
      <c r="I268" s="347"/>
      <c r="J268" s="347"/>
    </row>
    <row r="269" spans="1:10" s="171" customFormat="1" ht="13.5">
      <c r="A269" s="188"/>
      <c r="C269" s="279"/>
      <c r="D269" s="286" t="s">
        <v>235</v>
      </c>
      <c r="E269" s="180"/>
      <c r="F269" s="387"/>
      <c r="G269" s="387"/>
      <c r="H269" s="387"/>
      <c r="I269" s="349"/>
      <c r="J269" s="349"/>
    </row>
    <row r="270" spans="1:10" s="171" customFormat="1" ht="13.5">
      <c r="A270" s="188"/>
      <c r="C270" s="279"/>
      <c r="D270" s="336" t="s">
        <v>217</v>
      </c>
      <c r="E270" s="182"/>
      <c r="F270" s="388"/>
      <c r="G270" s="388"/>
      <c r="H270" s="388"/>
      <c r="I270" s="350"/>
      <c r="J270" s="350"/>
    </row>
    <row r="271" spans="1:10" s="171" customFormat="1" ht="13.5">
      <c r="A271" s="188"/>
      <c r="C271" s="279"/>
      <c r="D271" s="375" t="s">
        <v>329</v>
      </c>
      <c r="E271" s="268">
        <f>SUM(E272+E275)</f>
        <v>30000</v>
      </c>
      <c r="F271" s="382">
        <f>SUM(F272+F275)</f>
        <v>60000</v>
      </c>
      <c r="G271" s="382">
        <f>SUM(G272+G275)</f>
        <v>70000</v>
      </c>
      <c r="H271" s="382">
        <f>SUM(H272+H275)</f>
        <v>75000</v>
      </c>
      <c r="I271" s="434">
        <f>AVERAGE(G271/F271*100)</f>
        <v>116.66666666666667</v>
      </c>
      <c r="J271" s="434">
        <f>AVERAGE(H271/G271*100)</f>
        <v>107.14285714285714</v>
      </c>
    </row>
    <row r="272" spans="1:10" s="215" customFormat="1" ht="13.5">
      <c r="A272" s="189" t="s">
        <v>301</v>
      </c>
      <c r="B272" s="185"/>
      <c r="C272" s="228">
        <v>32</v>
      </c>
      <c r="D272" s="185" t="s">
        <v>188</v>
      </c>
      <c r="E272" s="187">
        <f>SUM(E273)</f>
        <v>0</v>
      </c>
      <c r="F272" s="390">
        <f>SUM(F273)</f>
        <v>10000</v>
      </c>
      <c r="G272" s="390">
        <v>15000</v>
      </c>
      <c r="H272" s="390">
        <v>15000</v>
      </c>
      <c r="I272" s="432">
        <f aca="true" t="shared" si="36" ref="I272:J279">AVERAGE(G272/F272*100)</f>
        <v>150</v>
      </c>
      <c r="J272" s="432">
        <f t="shared" si="36"/>
        <v>100</v>
      </c>
    </row>
    <row r="273" spans="1:10" s="196" customFormat="1" ht="13.5">
      <c r="A273" s="189" t="s">
        <v>301</v>
      </c>
      <c r="B273" s="185"/>
      <c r="C273" s="228">
        <v>329</v>
      </c>
      <c r="D273" s="185" t="s">
        <v>66</v>
      </c>
      <c r="E273" s="187">
        <f>SUM(E274)</f>
        <v>0</v>
      </c>
      <c r="F273" s="390">
        <f>SUM(F274)</f>
        <v>10000</v>
      </c>
      <c r="G273" s="390"/>
      <c r="H273" s="390"/>
      <c r="I273" s="432">
        <f t="shared" si="36"/>
        <v>0</v>
      </c>
      <c r="J273" s="432"/>
    </row>
    <row r="274" spans="1:10" s="196" customFormat="1" ht="13.5" hidden="1">
      <c r="A274" s="189" t="s">
        <v>301</v>
      </c>
      <c r="B274" s="189">
        <v>67</v>
      </c>
      <c r="C274" s="230">
        <v>3293</v>
      </c>
      <c r="D274" s="189" t="s">
        <v>69</v>
      </c>
      <c r="E274" s="191">
        <v>0</v>
      </c>
      <c r="F274" s="393">
        <v>10000</v>
      </c>
      <c r="G274" s="393"/>
      <c r="H274" s="393"/>
      <c r="I274" s="432">
        <f t="shared" si="36"/>
        <v>0</v>
      </c>
      <c r="J274" s="432"/>
    </row>
    <row r="275" spans="1:10" s="215" customFormat="1" ht="13.5">
      <c r="A275" s="189" t="s">
        <v>301</v>
      </c>
      <c r="B275" s="185"/>
      <c r="C275" s="228">
        <v>38</v>
      </c>
      <c r="D275" s="229" t="s">
        <v>81</v>
      </c>
      <c r="E275" s="187">
        <f>SUM(E276+E278)</f>
        <v>30000</v>
      </c>
      <c r="F275" s="390">
        <f>SUM(F276+F278)</f>
        <v>50000</v>
      </c>
      <c r="G275" s="390">
        <v>55000</v>
      </c>
      <c r="H275" s="390">
        <v>60000</v>
      </c>
      <c r="I275" s="432">
        <f t="shared" si="36"/>
        <v>110.00000000000001</v>
      </c>
      <c r="J275" s="432">
        <f t="shared" si="36"/>
        <v>109.09090909090908</v>
      </c>
    </row>
    <row r="276" spans="1:10" s="196" customFormat="1" ht="13.5">
      <c r="A276" s="189" t="s">
        <v>301</v>
      </c>
      <c r="B276" s="185"/>
      <c r="C276" s="228">
        <v>381</v>
      </c>
      <c r="D276" s="229" t="s">
        <v>38</v>
      </c>
      <c r="E276" s="187">
        <f>SUM(E277:E277)</f>
        <v>0</v>
      </c>
      <c r="F276" s="390">
        <f>SUM(F277)</f>
        <v>40000</v>
      </c>
      <c r="G276" s="390"/>
      <c r="H276" s="390"/>
      <c r="I276" s="432">
        <f t="shared" si="36"/>
        <v>0</v>
      </c>
      <c r="J276" s="432"/>
    </row>
    <row r="277" spans="1:10" s="196" customFormat="1" ht="13.5" hidden="1">
      <c r="A277" s="189" t="s">
        <v>301</v>
      </c>
      <c r="B277" s="189">
        <v>68</v>
      </c>
      <c r="C277" s="230">
        <v>3811</v>
      </c>
      <c r="D277" s="231" t="s">
        <v>82</v>
      </c>
      <c r="E277" s="191">
        <v>0</v>
      </c>
      <c r="F277" s="393">
        <v>40000</v>
      </c>
      <c r="G277" s="393"/>
      <c r="H277" s="393"/>
      <c r="I277" s="432">
        <f t="shared" si="36"/>
        <v>0</v>
      </c>
      <c r="J277" s="432"/>
    </row>
    <row r="278" spans="1:10" s="196" customFormat="1" ht="13.5">
      <c r="A278" s="189" t="s">
        <v>301</v>
      </c>
      <c r="B278" s="185"/>
      <c r="C278" s="228">
        <v>382</v>
      </c>
      <c r="D278" s="229" t="s">
        <v>39</v>
      </c>
      <c r="E278" s="187">
        <f>SUM(E279:E279)</f>
        <v>30000</v>
      </c>
      <c r="F278" s="390">
        <f>SUM(F279:F279)</f>
        <v>10000</v>
      </c>
      <c r="G278" s="390"/>
      <c r="H278" s="390"/>
      <c r="I278" s="351">
        <f t="shared" si="36"/>
        <v>0</v>
      </c>
      <c r="J278" s="351"/>
    </row>
    <row r="279" spans="1:10" s="196" customFormat="1" ht="13.5" hidden="1">
      <c r="A279" s="189" t="s">
        <v>301</v>
      </c>
      <c r="B279" s="189">
        <v>69</v>
      </c>
      <c r="C279" s="230">
        <v>38219</v>
      </c>
      <c r="D279" s="231" t="s">
        <v>237</v>
      </c>
      <c r="E279" s="191">
        <v>30000</v>
      </c>
      <c r="F279" s="393">
        <v>10000</v>
      </c>
      <c r="G279" s="393"/>
      <c r="H279" s="393"/>
      <c r="I279" s="351">
        <f t="shared" si="36"/>
        <v>0</v>
      </c>
      <c r="J279" s="351"/>
    </row>
    <row r="280" spans="1:10" s="196" customFormat="1" ht="13.5">
      <c r="A280" s="193"/>
      <c r="B280" s="193"/>
      <c r="C280" s="238"/>
      <c r="D280" s="438"/>
      <c r="E280" s="439"/>
      <c r="F280" s="440"/>
      <c r="G280" s="440"/>
      <c r="H280" s="440"/>
      <c r="I280" s="441"/>
      <c r="J280" s="441"/>
    </row>
    <row r="281" spans="1:10" s="196" customFormat="1" ht="13.5">
      <c r="A281" s="241"/>
      <c r="B281" s="241"/>
      <c r="C281" s="241"/>
      <c r="D281" s="286" t="s">
        <v>235</v>
      </c>
      <c r="E281" s="205"/>
      <c r="F281" s="388"/>
      <c r="G281" s="388"/>
      <c r="H281" s="388"/>
      <c r="I281" s="350"/>
      <c r="J281" s="350"/>
    </row>
    <row r="282" spans="1:10" s="196" customFormat="1" ht="13.5">
      <c r="A282" s="241"/>
      <c r="B282" s="241"/>
      <c r="C282" s="241"/>
      <c r="D282" s="336" t="s">
        <v>217</v>
      </c>
      <c r="E282" s="205"/>
      <c r="F282" s="388"/>
      <c r="G282" s="388"/>
      <c r="H282" s="388"/>
      <c r="I282" s="350"/>
      <c r="J282" s="350"/>
    </row>
    <row r="283" spans="1:10" s="171" customFormat="1" ht="13.5">
      <c r="A283" s="244"/>
      <c r="B283" s="244"/>
      <c r="C283" s="244"/>
      <c r="D283" s="374" t="s">
        <v>330</v>
      </c>
      <c r="E283" s="245">
        <f aca="true" t="shared" si="37" ref="E283:H285">SUM(E284)</f>
        <v>100000</v>
      </c>
      <c r="F283" s="389">
        <f t="shared" si="37"/>
        <v>100000</v>
      </c>
      <c r="G283" s="389">
        <f t="shared" si="37"/>
        <v>0</v>
      </c>
      <c r="H283" s="389">
        <f t="shared" si="37"/>
        <v>0</v>
      </c>
      <c r="I283" s="434">
        <f>AVERAGE(G283/F283*100)</f>
        <v>0</v>
      </c>
      <c r="J283" s="434">
        <v>0</v>
      </c>
    </row>
    <row r="284" spans="1:10" s="171" customFormat="1" ht="12.75">
      <c r="A284" s="189" t="s">
        <v>319</v>
      </c>
      <c r="B284" s="185"/>
      <c r="C284" s="228">
        <v>42</v>
      </c>
      <c r="D284" s="229" t="s">
        <v>97</v>
      </c>
      <c r="E284" s="187">
        <f t="shared" si="37"/>
        <v>100000</v>
      </c>
      <c r="F284" s="390">
        <f t="shared" si="37"/>
        <v>100000</v>
      </c>
      <c r="G284" s="390">
        <f t="shared" si="37"/>
        <v>0</v>
      </c>
      <c r="H284" s="390">
        <f t="shared" si="37"/>
        <v>0</v>
      </c>
      <c r="I284" s="432">
        <f>AVERAGE(G284/F284*100)</f>
        <v>0</v>
      </c>
      <c r="J284" s="432"/>
    </row>
    <row r="285" spans="1:10" s="171" customFormat="1" ht="12.75">
      <c r="A285" s="189" t="s">
        <v>319</v>
      </c>
      <c r="B285" s="185"/>
      <c r="C285" s="228">
        <v>426</v>
      </c>
      <c r="D285" s="229" t="s">
        <v>120</v>
      </c>
      <c r="E285" s="187">
        <f t="shared" si="37"/>
        <v>100000</v>
      </c>
      <c r="F285" s="390">
        <f t="shared" si="37"/>
        <v>100000</v>
      </c>
      <c r="G285" s="390"/>
      <c r="H285" s="390"/>
      <c r="I285" s="432">
        <f>AVERAGE(G285/F285*100)</f>
        <v>0</v>
      </c>
      <c r="J285" s="432"/>
    </row>
    <row r="286" spans="1:10" s="171" customFormat="1" ht="15" customHeight="1" hidden="1">
      <c r="A286" s="189" t="s">
        <v>319</v>
      </c>
      <c r="B286" s="189">
        <v>70</v>
      </c>
      <c r="C286" s="230">
        <v>4263</v>
      </c>
      <c r="D286" s="231" t="s">
        <v>272</v>
      </c>
      <c r="E286" s="191">
        <v>100000</v>
      </c>
      <c r="F286" s="393">
        <v>100000</v>
      </c>
      <c r="G286" s="393"/>
      <c r="H286" s="393"/>
      <c r="I286" s="432">
        <f>AVERAGE(G286/F286*100)</f>
        <v>0</v>
      </c>
      <c r="J286" s="432"/>
    </row>
    <row r="287" spans="1:10" s="196" customFormat="1" ht="13.5">
      <c r="A287" s="193"/>
      <c r="B287" s="193"/>
      <c r="C287" s="238"/>
      <c r="D287" s="239"/>
      <c r="E287" s="195"/>
      <c r="F287" s="395"/>
      <c r="G287" s="395"/>
      <c r="H287" s="395"/>
      <c r="I287" s="352"/>
      <c r="J287" s="352"/>
    </row>
    <row r="288" spans="1:10" s="171" customFormat="1" ht="13.5">
      <c r="A288" s="188"/>
      <c r="C288" s="279"/>
      <c r="D288" s="286" t="s">
        <v>235</v>
      </c>
      <c r="E288" s="180"/>
      <c r="F288" s="387"/>
      <c r="G288" s="387"/>
      <c r="H288" s="387"/>
      <c r="I288" s="349"/>
      <c r="J288" s="349"/>
    </row>
    <row r="289" spans="1:10" s="171" customFormat="1" ht="13.5">
      <c r="A289" s="188"/>
      <c r="C289" s="279"/>
      <c r="D289" s="336" t="s">
        <v>238</v>
      </c>
      <c r="E289" s="182"/>
      <c r="F289" s="388"/>
      <c r="G289" s="388"/>
      <c r="H289" s="388"/>
      <c r="I289" s="350"/>
      <c r="J289" s="350"/>
    </row>
    <row r="290" spans="1:10" s="171" customFormat="1" ht="13.5">
      <c r="A290" s="188"/>
      <c r="C290" s="279"/>
      <c r="D290" s="374" t="s">
        <v>331</v>
      </c>
      <c r="E290" s="268">
        <f>SUM(E291+E298)</f>
        <v>0</v>
      </c>
      <c r="F290" s="382">
        <f>SUM(F291+F298)</f>
        <v>28000</v>
      </c>
      <c r="G290" s="382">
        <f>SUM(G291+G298)</f>
        <v>30000</v>
      </c>
      <c r="H290" s="382">
        <f>SUM(H291+H298)</f>
        <v>30000</v>
      </c>
      <c r="I290" s="434">
        <f>AVERAGE(G290/F290*100)</f>
        <v>107.14285714285714</v>
      </c>
      <c r="J290" s="434">
        <f>AVERAGE(H290/G290*100)</f>
        <v>100</v>
      </c>
    </row>
    <row r="291" spans="1:10" s="215" customFormat="1" ht="13.5">
      <c r="A291" s="189" t="s">
        <v>320</v>
      </c>
      <c r="B291" s="185"/>
      <c r="C291" s="228">
        <v>32</v>
      </c>
      <c r="D291" s="229" t="s">
        <v>188</v>
      </c>
      <c r="E291" s="187">
        <f>SUM(E292+E295)</f>
        <v>0</v>
      </c>
      <c r="F291" s="390">
        <f>SUM(F292+F295)</f>
        <v>24000</v>
      </c>
      <c r="G291" s="390">
        <v>25000</v>
      </c>
      <c r="H291" s="390">
        <v>25000</v>
      </c>
      <c r="I291" s="432">
        <f aca="true" t="shared" si="38" ref="I291:J300">AVERAGE(G291/F291*100)</f>
        <v>104.16666666666667</v>
      </c>
      <c r="J291" s="432">
        <f t="shared" si="38"/>
        <v>100</v>
      </c>
    </row>
    <row r="292" spans="1:10" s="215" customFormat="1" ht="13.5">
      <c r="A292" s="189" t="s">
        <v>320</v>
      </c>
      <c r="B292" s="185"/>
      <c r="C292" s="228">
        <v>323</v>
      </c>
      <c r="D292" s="229" t="s">
        <v>57</v>
      </c>
      <c r="E292" s="187">
        <f>SUM(E293:E294)</f>
        <v>0</v>
      </c>
      <c r="F292" s="390">
        <f>SUM(F293:F294)</f>
        <v>7000</v>
      </c>
      <c r="G292" s="390"/>
      <c r="H292" s="390"/>
      <c r="I292" s="432">
        <f t="shared" si="38"/>
        <v>0</v>
      </c>
      <c r="J292" s="432"/>
    </row>
    <row r="293" spans="1:10" s="196" customFormat="1" ht="13.5" hidden="1">
      <c r="A293" s="189" t="s">
        <v>320</v>
      </c>
      <c r="B293" s="189">
        <v>71</v>
      </c>
      <c r="C293" s="230">
        <v>3233</v>
      </c>
      <c r="D293" s="231" t="s">
        <v>60</v>
      </c>
      <c r="E293" s="191">
        <v>0</v>
      </c>
      <c r="F293" s="393">
        <v>5000</v>
      </c>
      <c r="G293" s="393"/>
      <c r="H293" s="393"/>
      <c r="I293" s="432">
        <f t="shared" si="38"/>
        <v>0</v>
      </c>
      <c r="J293" s="432"/>
    </row>
    <row r="294" spans="1:10" s="196" customFormat="1" ht="13.5" hidden="1">
      <c r="A294" s="189" t="s">
        <v>320</v>
      </c>
      <c r="B294" s="189">
        <v>72</v>
      </c>
      <c r="C294" s="230">
        <v>3239</v>
      </c>
      <c r="D294" s="231" t="s">
        <v>65</v>
      </c>
      <c r="E294" s="191">
        <v>0</v>
      </c>
      <c r="F294" s="393">
        <v>2000</v>
      </c>
      <c r="G294" s="393"/>
      <c r="H294" s="393"/>
      <c r="I294" s="432">
        <f t="shared" si="38"/>
        <v>0</v>
      </c>
      <c r="J294" s="432"/>
    </row>
    <row r="295" spans="1:10" s="215" customFormat="1" ht="13.5">
      <c r="A295" s="189" t="s">
        <v>320</v>
      </c>
      <c r="B295" s="185"/>
      <c r="C295" s="228">
        <v>329</v>
      </c>
      <c r="D295" s="229" t="s">
        <v>66</v>
      </c>
      <c r="E295" s="187">
        <f>SUM(E296:E297)</f>
        <v>0</v>
      </c>
      <c r="F295" s="390">
        <f>SUM(F296:F297)</f>
        <v>17000</v>
      </c>
      <c r="G295" s="390"/>
      <c r="H295" s="390"/>
      <c r="I295" s="432">
        <f t="shared" si="38"/>
        <v>0</v>
      </c>
      <c r="J295" s="432"/>
    </row>
    <row r="296" spans="1:10" s="196" customFormat="1" ht="13.5" hidden="1">
      <c r="A296" s="189" t="s">
        <v>320</v>
      </c>
      <c r="B296" s="189">
        <v>73</v>
      </c>
      <c r="C296" s="230">
        <v>3293</v>
      </c>
      <c r="D296" s="231" t="s">
        <v>69</v>
      </c>
      <c r="E296" s="191">
        <v>0</v>
      </c>
      <c r="F296" s="393">
        <v>15000</v>
      </c>
      <c r="G296" s="393"/>
      <c r="H296" s="393"/>
      <c r="I296" s="432">
        <f t="shared" si="38"/>
        <v>0</v>
      </c>
      <c r="J296" s="432"/>
    </row>
    <row r="297" spans="1:10" s="196" customFormat="1" ht="13.5" hidden="1">
      <c r="A297" s="189" t="s">
        <v>320</v>
      </c>
      <c r="B297" s="189">
        <v>74</v>
      </c>
      <c r="C297" s="230">
        <v>3299</v>
      </c>
      <c r="D297" s="231" t="s">
        <v>239</v>
      </c>
      <c r="E297" s="191">
        <v>0</v>
      </c>
      <c r="F297" s="393">
        <v>2000</v>
      </c>
      <c r="G297" s="393"/>
      <c r="H297" s="393"/>
      <c r="I297" s="432">
        <f t="shared" si="38"/>
        <v>0</v>
      </c>
      <c r="J297" s="432"/>
    </row>
    <row r="298" spans="1:10" s="215" customFormat="1" ht="13.5">
      <c r="A298" s="189" t="s">
        <v>320</v>
      </c>
      <c r="B298" s="185"/>
      <c r="C298" s="228">
        <v>38</v>
      </c>
      <c r="D298" s="229" t="s">
        <v>240</v>
      </c>
      <c r="E298" s="187">
        <f>SUM(E299)</f>
        <v>0</v>
      </c>
      <c r="F298" s="390">
        <f>SUM(F299)</f>
        <v>4000</v>
      </c>
      <c r="G298" s="390">
        <v>5000</v>
      </c>
      <c r="H298" s="390">
        <v>5000</v>
      </c>
      <c r="I298" s="432">
        <f t="shared" si="38"/>
        <v>125</v>
      </c>
      <c r="J298" s="432">
        <f t="shared" si="38"/>
        <v>100</v>
      </c>
    </row>
    <row r="299" spans="1:10" s="196" customFormat="1" ht="13.5">
      <c r="A299" s="189" t="s">
        <v>320</v>
      </c>
      <c r="B299" s="185"/>
      <c r="C299" s="228">
        <v>381</v>
      </c>
      <c r="D299" s="229" t="s">
        <v>38</v>
      </c>
      <c r="E299" s="187">
        <f>SUM(E300)</f>
        <v>0</v>
      </c>
      <c r="F299" s="390">
        <f>SUM(F300)</f>
        <v>4000</v>
      </c>
      <c r="G299" s="390"/>
      <c r="H299" s="390"/>
      <c r="I299" s="432">
        <f t="shared" si="38"/>
        <v>0</v>
      </c>
      <c r="J299" s="432"/>
    </row>
    <row r="300" spans="1:10" s="196" customFormat="1" ht="13.5" hidden="1">
      <c r="A300" s="189" t="s">
        <v>320</v>
      </c>
      <c r="B300" s="189">
        <v>75</v>
      </c>
      <c r="C300" s="230">
        <v>3811</v>
      </c>
      <c r="D300" s="231" t="s">
        <v>86</v>
      </c>
      <c r="E300" s="191">
        <v>0</v>
      </c>
      <c r="F300" s="393">
        <v>4000</v>
      </c>
      <c r="G300" s="393"/>
      <c r="H300" s="393"/>
      <c r="I300" s="432">
        <f t="shared" si="38"/>
        <v>0</v>
      </c>
      <c r="J300" s="432"/>
    </row>
    <row r="301" spans="1:10" s="260" customFormat="1" ht="13.5" thickBot="1">
      <c r="A301" s="256"/>
      <c r="B301" s="167"/>
      <c r="C301" s="256"/>
      <c r="D301" s="167"/>
      <c r="E301" s="256"/>
      <c r="F301" s="406"/>
      <c r="G301" s="406"/>
      <c r="H301" s="406"/>
      <c r="I301" s="355"/>
      <c r="J301" s="355"/>
    </row>
    <row r="302" spans="1:10" s="159" customFormat="1" ht="15.75" thickBot="1">
      <c r="A302" s="723" t="s">
        <v>241</v>
      </c>
      <c r="B302" s="724"/>
      <c r="C302" s="724"/>
      <c r="D302" s="724"/>
      <c r="E302" s="174">
        <f>SUM(E306)</f>
        <v>52000</v>
      </c>
      <c r="F302" s="385">
        <f>SUM(F306)</f>
        <v>102000</v>
      </c>
      <c r="G302" s="385">
        <f>SUM(G306)</f>
        <v>80000</v>
      </c>
      <c r="H302" s="385">
        <f>SUM(H306)</f>
        <v>70000</v>
      </c>
      <c r="I302" s="348">
        <f>AVERAGE(G302/F302*100)</f>
        <v>78.43137254901961</v>
      </c>
      <c r="J302" s="348">
        <f>AVERAGE(H302/G302*100)</f>
        <v>87.5</v>
      </c>
    </row>
    <row r="303" spans="1:10" s="159" customFormat="1" ht="15">
      <c r="A303" s="288"/>
      <c r="B303" s="288"/>
      <c r="C303" s="288"/>
      <c r="D303" s="288"/>
      <c r="E303" s="287"/>
      <c r="F303" s="411"/>
      <c r="G303" s="411"/>
      <c r="H303" s="411"/>
      <c r="I303" s="347"/>
      <c r="J303" s="347"/>
    </row>
    <row r="304" spans="1:10" s="171" customFormat="1" ht="13.5">
      <c r="A304" s="188"/>
      <c r="C304" s="279"/>
      <c r="D304" s="286" t="s">
        <v>242</v>
      </c>
      <c r="E304" s="180"/>
      <c r="F304" s="387"/>
      <c r="G304" s="387"/>
      <c r="H304" s="387"/>
      <c r="I304" s="349"/>
      <c r="J304" s="349"/>
    </row>
    <row r="305" spans="1:10" s="171" customFormat="1" ht="13.5">
      <c r="A305" s="188"/>
      <c r="C305" s="279"/>
      <c r="D305" s="336" t="s">
        <v>217</v>
      </c>
      <c r="E305" s="182"/>
      <c r="F305" s="388"/>
      <c r="G305" s="388"/>
      <c r="H305" s="388"/>
      <c r="I305" s="350"/>
      <c r="J305" s="350"/>
    </row>
    <row r="306" spans="1:10" s="171" customFormat="1" ht="13.5">
      <c r="A306" s="188"/>
      <c r="C306" s="279"/>
      <c r="D306" s="375" t="s">
        <v>332</v>
      </c>
      <c r="E306" s="268">
        <f>SUM(E307)</f>
        <v>52000</v>
      </c>
      <c r="F306" s="382">
        <f>SUM(F307)</f>
        <v>102000</v>
      </c>
      <c r="G306" s="382">
        <f>SUM(G307)</f>
        <v>80000</v>
      </c>
      <c r="H306" s="382">
        <f>SUM(H307)</f>
        <v>70000</v>
      </c>
      <c r="I306" s="434">
        <f>AVERAGE(G306/F306*100)</f>
        <v>78.43137254901961</v>
      </c>
      <c r="J306" s="434">
        <f>AVERAGE(H306/G306*100)</f>
        <v>87.5</v>
      </c>
    </row>
    <row r="307" spans="1:10" s="215" customFormat="1" ht="13.5">
      <c r="A307" s="189" t="s">
        <v>321</v>
      </c>
      <c r="B307" s="185"/>
      <c r="C307" s="228">
        <v>38</v>
      </c>
      <c r="D307" s="229" t="s">
        <v>81</v>
      </c>
      <c r="E307" s="187">
        <f>SUM(E308+E310)</f>
        <v>52000</v>
      </c>
      <c r="F307" s="390">
        <f>SUM(F308+F310)</f>
        <v>102000</v>
      </c>
      <c r="G307" s="390">
        <v>80000</v>
      </c>
      <c r="H307" s="390">
        <v>70000</v>
      </c>
      <c r="I307" s="432">
        <f aca="true" t="shared" si="39" ref="I307:J311">AVERAGE(G307/F307*100)</f>
        <v>78.43137254901961</v>
      </c>
      <c r="J307" s="432">
        <f t="shared" si="39"/>
        <v>87.5</v>
      </c>
    </row>
    <row r="308" spans="1:10" s="196" customFormat="1" ht="13.5">
      <c r="A308" s="189" t="s">
        <v>321</v>
      </c>
      <c r="B308" s="185"/>
      <c r="C308" s="228">
        <v>381</v>
      </c>
      <c r="D308" s="229" t="s">
        <v>38</v>
      </c>
      <c r="E308" s="187">
        <f>SUM(E309)</f>
        <v>2000</v>
      </c>
      <c r="F308" s="390">
        <f>SUM(F309)</f>
        <v>2000</v>
      </c>
      <c r="G308" s="390"/>
      <c r="H308" s="390"/>
      <c r="I308" s="432">
        <f t="shared" si="39"/>
        <v>0</v>
      </c>
      <c r="J308" s="432"/>
    </row>
    <row r="309" spans="1:10" s="196" customFormat="1" ht="13.5" hidden="1">
      <c r="A309" s="189" t="s">
        <v>321</v>
      </c>
      <c r="B309" s="189">
        <v>76</v>
      </c>
      <c r="C309" s="230">
        <v>38112</v>
      </c>
      <c r="D309" s="231" t="s">
        <v>83</v>
      </c>
      <c r="E309" s="191">
        <v>2000</v>
      </c>
      <c r="F309" s="393">
        <v>2000</v>
      </c>
      <c r="G309" s="393"/>
      <c r="H309" s="393"/>
      <c r="I309" s="432">
        <f t="shared" si="39"/>
        <v>0</v>
      </c>
      <c r="J309" s="432"/>
    </row>
    <row r="310" spans="1:10" s="215" customFormat="1" ht="13.5">
      <c r="A310" s="189" t="s">
        <v>321</v>
      </c>
      <c r="B310" s="185"/>
      <c r="C310" s="228">
        <v>382</v>
      </c>
      <c r="D310" s="229" t="s">
        <v>39</v>
      </c>
      <c r="E310" s="187">
        <f>SUM(E311)</f>
        <v>50000</v>
      </c>
      <c r="F310" s="390">
        <f>SUM(F311)</f>
        <v>100000</v>
      </c>
      <c r="G310" s="390"/>
      <c r="H310" s="390"/>
      <c r="I310" s="432">
        <f t="shared" si="39"/>
        <v>0</v>
      </c>
      <c r="J310" s="432"/>
    </row>
    <row r="311" spans="1:10" s="196" customFormat="1" ht="13.5" hidden="1">
      <c r="A311" s="189" t="s">
        <v>321</v>
      </c>
      <c r="B311" s="189">
        <v>77</v>
      </c>
      <c r="C311" s="230">
        <v>38212</v>
      </c>
      <c r="D311" s="231" t="s">
        <v>243</v>
      </c>
      <c r="E311" s="191">
        <v>50000</v>
      </c>
      <c r="F311" s="393">
        <v>100000</v>
      </c>
      <c r="G311" s="393"/>
      <c r="H311" s="393"/>
      <c r="I311" s="432">
        <f t="shared" si="39"/>
        <v>0</v>
      </c>
      <c r="J311" s="432"/>
    </row>
    <row r="312" spans="1:10" s="196" customFormat="1" ht="14.25" thickBot="1">
      <c r="A312" s="193"/>
      <c r="B312" s="193"/>
      <c r="C312" s="238"/>
      <c r="D312" s="239"/>
      <c r="E312" s="195"/>
      <c r="F312" s="395"/>
      <c r="G312" s="395"/>
      <c r="H312" s="395"/>
      <c r="I312" s="352"/>
      <c r="J312" s="352"/>
    </row>
    <row r="313" spans="1:10" s="159" customFormat="1" ht="15.75" thickBot="1">
      <c r="A313" s="723" t="s">
        <v>244</v>
      </c>
      <c r="B313" s="724"/>
      <c r="C313" s="724"/>
      <c r="D313" s="724"/>
      <c r="E313" s="174">
        <f>SUM(E317)</f>
        <v>84000</v>
      </c>
      <c r="F313" s="385">
        <f>SUM(F317)</f>
        <v>80000</v>
      </c>
      <c r="G313" s="385">
        <f>SUM(G317)</f>
        <v>80000</v>
      </c>
      <c r="H313" s="385">
        <f>SUM(H317)</f>
        <v>80000</v>
      </c>
      <c r="I313" s="348">
        <f>AVERAGE(G313/F313*100)</f>
        <v>100</v>
      </c>
      <c r="J313" s="348">
        <f>AVERAGE(H313/G313*100)</f>
        <v>100</v>
      </c>
    </row>
    <row r="314" spans="1:10" s="159" customFormat="1" ht="15">
      <c r="A314" s="288"/>
      <c r="B314" s="288"/>
      <c r="C314" s="288"/>
      <c r="D314" s="288"/>
      <c r="E314" s="287"/>
      <c r="F314" s="411"/>
      <c r="G314" s="411"/>
      <c r="H314" s="411"/>
      <c r="I314" s="347"/>
      <c r="J314" s="347"/>
    </row>
    <row r="315" spans="3:10" s="171" customFormat="1" ht="13.5">
      <c r="C315" s="279"/>
      <c r="D315" s="273" t="s">
        <v>186</v>
      </c>
      <c r="E315" s="180"/>
      <c r="F315" s="387"/>
      <c r="G315" s="387"/>
      <c r="H315" s="387"/>
      <c r="I315" s="357"/>
      <c r="J315" s="357"/>
    </row>
    <row r="316" spans="3:10" s="171" customFormat="1" ht="12.75">
      <c r="C316" s="279"/>
      <c r="D316" s="336" t="s">
        <v>205</v>
      </c>
      <c r="E316" s="289"/>
      <c r="F316" s="416"/>
      <c r="G316" s="416"/>
      <c r="H316" s="416"/>
      <c r="I316" s="358"/>
      <c r="J316" s="358"/>
    </row>
    <row r="317" spans="2:10" s="171" customFormat="1" ht="13.5">
      <c r="B317" s="163"/>
      <c r="C317" s="279"/>
      <c r="D317" s="374" t="s">
        <v>333</v>
      </c>
      <c r="E317" s="268">
        <f>SUM(E318)</f>
        <v>84000</v>
      </c>
      <c r="F317" s="382">
        <f>SUM(F318)</f>
        <v>80000</v>
      </c>
      <c r="G317" s="382">
        <f>SUM(G318)</f>
        <v>80000</v>
      </c>
      <c r="H317" s="382">
        <f>SUM(H318)</f>
        <v>80000</v>
      </c>
      <c r="I317" s="434">
        <f>AVERAGE(G317/F317*100)</f>
        <v>100</v>
      </c>
      <c r="J317" s="434">
        <f>AVERAGE(H317/G317*100)</f>
        <v>100</v>
      </c>
    </row>
    <row r="318" spans="1:10" s="215" customFormat="1" ht="13.5">
      <c r="A318" s="189" t="s">
        <v>355</v>
      </c>
      <c r="B318" s="185"/>
      <c r="C318" s="228">
        <v>38</v>
      </c>
      <c r="D318" s="229" t="s">
        <v>81</v>
      </c>
      <c r="E318" s="187">
        <f>SUM(E319+E322)</f>
        <v>84000</v>
      </c>
      <c r="F318" s="390">
        <f>SUM(F319+F322)</f>
        <v>80000</v>
      </c>
      <c r="G318" s="390">
        <v>80000</v>
      </c>
      <c r="H318" s="390">
        <v>80000</v>
      </c>
      <c r="I318" s="432">
        <f aca="true" t="shared" si="40" ref="I318:J323">AVERAGE(G318/F318*100)</f>
        <v>100</v>
      </c>
      <c r="J318" s="432">
        <f t="shared" si="40"/>
        <v>100</v>
      </c>
    </row>
    <row r="319" spans="1:10" s="196" customFormat="1" ht="13.5">
      <c r="A319" s="189" t="s">
        <v>355</v>
      </c>
      <c r="B319" s="185"/>
      <c r="C319" s="228">
        <v>381</v>
      </c>
      <c r="D319" s="229" t="s">
        <v>38</v>
      </c>
      <c r="E319" s="187">
        <f>SUM(E320:E321)</f>
        <v>74000</v>
      </c>
      <c r="F319" s="390">
        <f>SUM(F320:F321)</f>
        <v>75000</v>
      </c>
      <c r="G319" s="390"/>
      <c r="H319" s="390"/>
      <c r="I319" s="432">
        <f t="shared" si="40"/>
        <v>0</v>
      </c>
      <c r="J319" s="432"/>
    </row>
    <row r="320" spans="1:10" s="196" customFormat="1" ht="13.5" hidden="1">
      <c r="A320" s="189" t="s">
        <v>355</v>
      </c>
      <c r="B320" s="189">
        <v>78</v>
      </c>
      <c r="C320" s="230">
        <v>381141</v>
      </c>
      <c r="D320" s="231" t="s">
        <v>236</v>
      </c>
      <c r="E320" s="191">
        <v>70000</v>
      </c>
      <c r="F320" s="393">
        <v>70000</v>
      </c>
      <c r="G320" s="393"/>
      <c r="H320" s="393"/>
      <c r="I320" s="432">
        <f t="shared" si="40"/>
        <v>0</v>
      </c>
      <c r="J320" s="432"/>
    </row>
    <row r="321" spans="1:10" s="196" customFormat="1" ht="13.5" hidden="1">
      <c r="A321" s="189" t="s">
        <v>355</v>
      </c>
      <c r="B321" s="189">
        <v>79</v>
      </c>
      <c r="C321" s="230">
        <v>38119</v>
      </c>
      <c r="D321" s="231" t="s">
        <v>86</v>
      </c>
      <c r="E321" s="191">
        <v>4000</v>
      </c>
      <c r="F321" s="393">
        <v>5000</v>
      </c>
      <c r="G321" s="393"/>
      <c r="H321" s="393"/>
      <c r="I321" s="432">
        <f t="shared" si="40"/>
        <v>0</v>
      </c>
      <c r="J321" s="432"/>
    </row>
    <row r="322" spans="1:10" s="196" customFormat="1" ht="13.5">
      <c r="A322" s="189" t="s">
        <v>355</v>
      </c>
      <c r="B322" s="185"/>
      <c r="C322" s="228">
        <v>382</v>
      </c>
      <c r="D322" s="229" t="s">
        <v>39</v>
      </c>
      <c r="E322" s="187">
        <f>SUM(E323)</f>
        <v>10000</v>
      </c>
      <c r="F322" s="390">
        <f>SUM(F323)</f>
        <v>5000</v>
      </c>
      <c r="G322" s="390"/>
      <c r="H322" s="390"/>
      <c r="I322" s="432">
        <f t="shared" si="40"/>
        <v>0</v>
      </c>
      <c r="J322" s="432"/>
    </row>
    <row r="323" spans="1:10" s="196" customFormat="1" ht="13.5" hidden="1">
      <c r="A323" s="189" t="s">
        <v>355</v>
      </c>
      <c r="B323" s="189">
        <v>80</v>
      </c>
      <c r="C323" s="230">
        <v>38214</v>
      </c>
      <c r="D323" s="231" t="s">
        <v>245</v>
      </c>
      <c r="E323" s="191">
        <v>10000</v>
      </c>
      <c r="F323" s="393">
        <v>5000</v>
      </c>
      <c r="G323" s="393"/>
      <c r="H323" s="393"/>
      <c r="I323" s="432">
        <f t="shared" si="40"/>
        <v>0</v>
      </c>
      <c r="J323" s="432"/>
    </row>
    <row r="324" spans="1:10" s="196" customFormat="1" ht="14.25" thickBot="1">
      <c r="A324" s="193"/>
      <c r="B324" s="193"/>
      <c r="C324" s="238"/>
      <c r="D324" s="239"/>
      <c r="E324" s="195"/>
      <c r="F324" s="395"/>
      <c r="G324" s="395"/>
      <c r="H324" s="395"/>
      <c r="I324" s="352"/>
      <c r="J324" s="352"/>
    </row>
    <row r="325" spans="1:10" s="283" customFormat="1" ht="17.25" thickBot="1">
      <c r="A325" s="745" t="s">
        <v>246</v>
      </c>
      <c r="B325" s="746"/>
      <c r="C325" s="746"/>
      <c r="D325" s="746"/>
      <c r="E325" s="290">
        <f>SUM(E327)</f>
        <v>0</v>
      </c>
      <c r="F325" s="383">
        <f>SUM(F327)</f>
        <v>10000</v>
      </c>
      <c r="G325" s="383">
        <f>SUM(G327)</f>
        <v>10000</v>
      </c>
      <c r="H325" s="383">
        <f>SUM(H327)</f>
        <v>10000</v>
      </c>
      <c r="I325" s="346">
        <f>AVERAGE(G325/F325*100)</f>
        <v>100</v>
      </c>
      <c r="J325" s="346">
        <f>AVERAGE(H325/G325*100)</f>
        <v>100</v>
      </c>
    </row>
    <row r="326" spans="1:10" s="283" customFormat="1" ht="17.25" thickBot="1">
      <c r="A326" s="291"/>
      <c r="B326" s="291"/>
      <c r="C326" s="291"/>
      <c r="D326" s="291"/>
      <c r="E326" s="263"/>
      <c r="F326" s="407"/>
      <c r="G326" s="407"/>
      <c r="H326" s="407"/>
      <c r="I326" s="347"/>
      <c r="J326" s="347"/>
    </row>
    <row r="327" spans="1:10" s="159" customFormat="1" ht="15.75" thickBot="1">
      <c r="A327" s="721" t="s">
        <v>247</v>
      </c>
      <c r="B327" s="722"/>
      <c r="C327" s="722"/>
      <c r="D327" s="722"/>
      <c r="E327" s="174">
        <f>SUM(E331)</f>
        <v>0</v>
      </c>
      <c r="F327" s="385">
        <f>SUM(F331)</f>
        <v>10000</v>
      </c>
      <c r="G327" s="385">
        <f>SUM(G331)</f>
        <v>10000</v>
      </c>
      <c r="H327" s="385">
        <f>SUM(H331)</f>
        <v>10000</v>
      </c>
      <c r="I327" s="348">
        <f>AVERAGE(G327/F327*100)</f>
        <v>100</v>
      </c>
      <c r="J327" s="348">
        <f>AVERAGE(H327/G327*100)</f>
        <v>100</v>
      </c>
    </row>
    <row r="328" spans="2:10" ht="13.5">
      <c r="B328" s="171"/>
      <c r="C328" s="279"/>
      <c r="D328" s="285"/>
      <c r="E328" s="266"/>
      <c r="F328" s="408"/>
      <c r="G328" s="408"/>
      <c r="H328" s="408"/>
      <c r="I328" s="347"/>
      <c r="J328" s="347"/>
    </row>
    <row r="329" spans="3:10" s="171" customFormat="1" ht="13.5">
      <c r="C329" s="279"/>
      <c r="D329" s="273" t="s">
        <v>248</v>
      </c>
      <c r="E329" s="180"/>
      <c r="F329" s="387"/>
      <c r="G329" s="387"/>
      <c r="H329" s="387"/>
      <c r="I329" s="357"/>
      <c r="J329" s="357"/>
    </row>
    <row r="330" spans="3:10" s="171" customFormat="1" ht="14.25" customHeight="1">
      <c r="C330" s="279"/>
      <c r="D330" s="336" t="s">
        <v>203</v>
      </c>
      <c r="E330" s="182"/>
      <c r="F330" s="388"/>
      <c r="G330" s="416"/>
      <c r="H330" s="416"/>
      <c r="I330" s="358"/>
      <c r="J330" s="358"/>
    </row>
    <row r="331" spans="3:10" s="171" customFormat="1" ht="13.5">
      <c r="C331" s="279"/>
      <c r="D331" s="374" t="s">
        <v>334</v>
      </c>
      <c r="E331" s="268">
        <f aca="true" t="shared" si="41" ref="E331:H333">SUM(E332)</f>
        <v>0</v>
      </c>
      <c r="F331" s="382">
        <f t="shared" si="41"/>
        <v>10000</v>
      </c>
      <c r="G331" s="382">
        <f t="shared" si="41"/>
        <v>10000</v>
      </c>
      <c r="H331" s="382">
        <f t="shared" si="41"/>
        <v>10000</v>
      </c>
      <c r="I331" s="434">
        <f>AVERAGE(G331/F331*100)</f>
        <v>100</v>
      </c>
      <c r="J331" s="434">
        <f>AVERAGE(H331/G331*100)</f>
        <v>100</v>
      </c>
    </row>
    <row r="332" spans="1:10" s="215" customFormat="1" ht="13.5">
      <c r="A332" s="216" t="s">
        <v>300</v>
      </c>
      <c r="B332" s="185"/>
      <c r="C332" s="228">
        <v>32</v>
      </c>
      <c r="D332" s="229" t="s">
        <v>188</v>
      </c>
      <c r="E332" s="187">
        <f t="shared" si="41"/>
        <v>0</v>
      </c>
      <c r="F332" s="390">
        <f t="shared" si="41"/>
        <v>10000</v>
      </c>
      <c r="G332" s="390">
        <v>10000</v>
      </c>
      <c r="H332" s="390">
        <v>10000</v>
      </c>
      <c r="I332" s="432">
        <f aca="true" t="shared" si="42" ref="I332:J334">AVERAGE(G332/F332*100)</f>
        <v>100</v>
      </c>
      <c r="J332" s="432">
        <f t="shared" si="42"/>
        <v>100</v>
      </c>
    </row>
    <row r="333" spans="1:10" s="215" customFormat="1" ht="13.5">
      <c r="A333" s="216" t="s">
        <v>300</v>
      </c>
      <c r="B333" s="185"/>
      <c r="C333" s="228">
        <v>323</v>
      </c>
      <c r="D333" s="229" t="s">
        <v>57</v>
      </c>
      <c r="E333" s="187">
        <f t="shared" si="41"/>
        <v>0</v>
      </c>
      <c r="F333" s="390">
        <f t="shared" si="41"/>
        <v>10000</v>
      </c>
      <c r="G333" s="390"/>
      <c r="H333" s="390"/>
      <c r="I333" s="432">
        <f t="shared" si="42"/>
        <v>0</v>
      </c>
      <c r="J333" s="432"/>
    </row>
    <row r="334" spans="1:10" s="196" customFormat="1" ht="13.5" hidden="1">
      <c r="A334" s="216" t="s">
        <v>300</v>
      </c>
      <c r="B334" s="189">
        <v>81</v>
      </c>
      <c r="C334" s="230">
        <v>3234</v>
      </c>
      <c r="D334" s="231" t="s">
        <v>61</v>
      </c>
      <c r="E334" s="191">
        <v>0</v>
      </c>
      <c r="F334" s="393">
        <v>10000</v>
      </c>
      <c r="G334" s="393"/>
      <c r="H334" s="393"/>
      <c r="I334" s="432">
        <f t="shared" si="42"/>
        <v>0</v>
      </c>
      <c r="J334" s="432"/>
    </row>
    <row r="335" spans="1:10" s="159" customFormat="1" ht="15" thickBot="1">
      <c r="A335" s="192"/>
      <c r="C335" s="265"/>
      <c r="D335" s="292"/>
      <c r="E335" s="293"/>
      <c r="F335" s="417"/>
      <c r="G335" s="417"/>
      <c r="H335" s="417"/>
      <c r="I335" s="347"/>
      <c r="J335" s="347"/>
    </row>
    <row r="336" spans="1:10" s="283" customFormat="1" ht="17.25" thickBot="1">
      <c r="A336" s="749" t="s">
        <v>290</v>
      </c>
      <c r="B336" s="750"/>
      <c r="C336" s="750"/>
      <c r="D336" s="750"/>
      <c r="E336" s="294">
        <f>SUM(E338+E371+E414)</f>
        <v>2675000</v>
      </c>
      <c r="F336" s="410">
        <f>SUM(F338+F371+F414)</f>
        <v>6430000</v>
      </c>
      <c r="G336" s="410">
        <f>SUM(G338+G371+G414)</f>
        <v>3580000</v>
      </c>
      <c r="H336" s="410">
        <f>SUM(H338+H371+H414)</f>
        <v>3950000</v>
      </c>
      <c r="I336" s="346">
        <f>AVERAGE(G336/F336*100)</f>
        <v>55.676516329704505</v>
      </c>
      <c r="J336" s="346">
        <f>AVERAGE(H336/G336*100)</f>
        <v>110.33519553072625</v>
      </c>
    </row>
    <row r="337" spans="1:10" s="283" customFormat="1" ht="17.25" thickBot="1">
      <c r="A337" s="295"/>
      <c r="B337" s="295"/>
      <c r="C337" s="295"/>
      <c r="D337" s="295"/>
      <c r="E337" s="296"/>
      <c r="F337" s="407"/>
      <c r="G337" s="407"/>
      <c r="H337" s="407"/>
      <c r="I337" s="347"/>
      <c r="J337" s="347"/>
    </row>
    <row r="338" spans="1:10" s="159" customFormat="1" ht="15.75" thickBot="1">
      <c r="A338" s="721" t="s">
        <v>249</v>
      </c>
      <c r="B338" s="722"/>
      <c r="C338" s="722"/>
      <c r="D338" s="722"/>
      <c r="E338" s="174">
        <f>SUM(E342+E351+E359+E366)</f>
        <v>0</v>
      </c>
      <c r="F338" s="385">
        <f>SUM(F342+F351+F359+F366)</f>
        <v>670000</v>
      </c>
      <c r="G338" s="385">
        <f>SUM(G342+G351+G359+G366)</f>
        <v>550000</v>
      </c>
      <c r="H338" s="385">
        <f>SUM(H342+H351+H359+H366)</f>
        <v>480000</v>
      </c>
      <c r="I338" s="348">
        <f>AVERAGE(G338/F338*100)</f>
        <v>82.08955223880598</v>
      </c>
      <c r="J338" s="348">
        <f>AVERAGE(H338/G338*100)</f>
        <v>87.27272727272727</v>
      </c>
    </row>
    <row r="339" spans="1:10" ht="13.5">
      <c r="A339" s="192"/>
      <c r="B339" s="171"/>
      <c r="C339" s="279"/>
      <c r="D339" s="285"/>
      <c r="E339" s="297"/>
      <c r="F339" s="408"/>
      <c r="G339" s="408"/>
      <c r="H339" s="408"/>
      <c r="I339" s="347"/>
      <c r="J339" s="347"/>
    </row>
    <row r="340" spans="1:10" ht="15.75" customHeight="1">
      <c r="A340" s="192"/>
      <c r="B340" s="171"/>
      <c r="C340" s="279"/>
      <c r="D340" s="273" t="s">
        <v>231</v>
      </c>
      <c r="E340" s="180"/>
      <c r="F340" s="387"/>
      <c r="G340" s="387"/>
      <c r="H340" s="387"/>
      <c r="I340" s="349"/>
      <c r="J340" s="349"/>
    </row>
    <row r="341" spans="1:10" ht="15.75" customHeight="1">
      <c r="A341" s="192"/>
      <c r="B341" s="171"/>
      <c r="C341" s="279"/>
      <c r="D341" s="335" t="s">
        <v>203</v>
      </c>
      <c r="E341" s="182"/>
      <c r="F341" s="388"/>
      <c r="G341" s="388"/>
      <c r="H341" s="388"/>
      <c r="I341" s="350"/>
      <c r="J341" s="350"/>
    </row>
    <row r="342" spans="1:10" ht="16.5" customHeight="1">
      <c r="A342" s="192"/>
      <c r="B342" s="171"/>
      <c r="C342" s="279"/>
      <c r="D342" s="374" t="s">
        <v>335</v>
      </c>
      <c r="E342" s="268">
        <f>SUM(E343)</f>
        <v>0</v>
      </c>
      <c r="F342" s="382">
        <f>SUM(F343)</f>
        <v>115000</v>
      </c>
      <c r="G342" s="382">
        <f>SUM(G343)</f>
        <v>100000</v>
      </c>
      <c r="H342" s="382">
        <f>SUM(H343)</f>
        <v>80000</v>
      </c>
      <c r="I342" s="434">
        <f>AVERAGE(G342/F342*100)</f>
        <v>86.95652173913044</v>
      </c>
      <c r="J342" s="434">
        <f>AVERAGE(H342/G342*100)</f>
        <v>80</v>
      </c>
    </row>
    <row r="343" spans="1:10" s="215" customFormat="1" ht="13.5">
      <c r="A343" s="216" t="s">
        <v>300</v>
      </c>
      <c r="B343" s="185"/>
      <c r="C343" s="228">
        <v>32</v>
      </c>
      <c r="D343" s="229" t="s">
        <v>188</v>
      </c>
      <c r="E343" s="187">
        <f>SUM(E344+E346)</f>
        <v>0</v>
      </c>
      <c r="F343" s="390">
        <f>SUM(F344+F346)</f>
        <v>115000</v>
      </c>
      <c r="G343" s="390">
        <v>100000</v>
      </c>
      <c r="H343" s="390">
        <v>80000</v>
      </c>
      <c r="I343" s="432">
        <f aca="true" t="shared" si="43" ref="I343:J347">AVERAGE(G343/F343*100)</f>
        <v>86.95652173913044</v>
      </c>
      <c r="J343" s="432">
        <f t="shared" si="43"/>
        <v>80</v>
      </c>
    </row>
    <row r="344" spans="1:10" s="215" customFormat="1" ht="13.5">
      <c r="A344" s="216" t="s">
        <v>300</v>
      </c>
      <c r="B344" s="185"/>
      <c r="C344" s="228">
        <v>322</v>
      </c>
      <c r="D344" s="229" t="s">
        <v>53</v>
      </c>
      <c r="E344" s="187">
        <f>SUM(E345)</f>
        <v>0</v>
      </c>
      <c r="F344" s="390">
        <f>SUM(F345)</f>
        <v>100000</v>
      </c>
      <c r="G344" s="390"/>
      <c r="H344" s="390"/>
      <c r="I344" s="432">
        <f t="shared" si="43"/>
        <v>0</v>
      </c>
      <c r="J344" s="432"/>
    </row>
    <row r="345" spans="1:10" s="196" customFormat="1" ht="13.5" hidden="1">
      <c r="A345" s="216" t="s">
        <v>300</v>
      </c>
      <c r="B345" s="189">
        <v>82</v>
      </c>
      <c r="C345" s="230">
        <v>3223</v>
      </c>
      <c r="D345" s="231" t="s">
        <v>55</v>
      </c>
      <c r="E345" s="191">
        <v>0</v>
      </c>
      <c r="F345" s="393">
        <v>100000</v>
      </c>
      <c r="G345" s="393"/>
      <c r="H345" s="393"/>
      <c r="I345" s="432">
        <f t="shared" si="43"/>
        <v>0</v>
      </c>
      <c r="J345" s="432"/>
    </row>
    <row r="346" spans="1:10" s="215" customFormat="1" ht="13.5">
      <c r="A346" s="216" t="s">
        <v>300</v>
      </c>
      <c r="B346" s="185"/>
      <c r="C346" s="228">
        <v>323</v>
      </c>
      <c r="D346" s="229" t="s">
        <v>57</v>
      </c>
      <c r="E346" s="187">
        <f>SUM(E347)</f>
        <v>0</v>
      </c>
      <c r="F346" s="390">
        <f>SUM(F347)</f>
        <v>15000</v>
      </c>
      <c r="G346" s="390"/>
      <c r="H346" s="390"/>
      <c r="I346" s="432">
        <f t="shared" si="43"/>
        <v>0</v>
      </c>
      <c r="J346" s="432"/>
    </row>
    <row r="347" spans="1:10" s="196" customFormat="1" ht="13.5" hidden="1">
      <c r="A347" s="216" t="s">
        <v>300</v>
      </c>
      <c r="B347" s="189">
        <v>83</v>
      </c>
      <c r="C347" s="230">
        <v>3232</v>
      </c>
      <c r="D347" s="231" t="s">
        <v>250</v>
      </c>
      <c r="E347" s="191">
        <v>0</v>
      </c>
      <c r="F347" s="393">
        <v>15000</v>
      </c>
      <c r="G347" s="393"/>
      <c r="H347" s="393"/>
      <c r="I347" s="432">
        <f t="shared" si="43"/>
        <v>0</v>
      </c>
      <c r="J347" s="432"/>
    </row>
    <row r="348" spans="1:10" s="196" customFormat="1" ht="13.5">
      <c r="A348" s="193"/>
      <c r="B348" s="193"/>
      <c r="C348" s="238"/>
      <c r="D348" s="239"/>
      <c r="E348" s="195"/>
      <c r="F348" s="395"/>
      <c r="G348" s="395"/>
      <c r="H348" s="395"/>
      <c r="I348" s="352"/>
      <c r="J348" s="352"/>
    </row>
    <row r="349" spans="1:10" ht="13.5">
      <c r="A349" s="192"/>
      <c r="B349" s="171"/>
      <c r="C349" s="279"/>
      <c r="D349" s="179" t="s">
        <v>231</v>
      </c>
      <c r="E349" s="180"/>
      <c r="F349" s="387"/>
      <c r="G349" s="387"/>
      <c r="H349" s="387"/>
      <c r="I349" s="349"/>
      <c r="J349" s="349"/>
    </row>
    <row r="350" spans="1:10" ht="14.25">
      <c r="A350" s="192"/>
      <c r="B350" s="171"/>
      <c r="C350" s="279"/>
      <c r="D350" s="254" t="s">
        <v>203</v>
      </c>
      <c r="E350" s="182"/>
      <c r="F350" s="388"/>
      <c r="G350" s="388"/>
      <c r="H350" s="388"/>
      <c r="I350" s="350"/>
      <c r="J350" s="350"/>
    </row>
    <row r="351" spans="1:10" ht="13.5">
      <c r="A351" s="192"/>
      <c r="B351" s="171"/>
      <c r="C351" s="279"/>
      <c r="D351" s="368" t="s">
        <v>336</v>
      </c>
      <c r="E351" s="268">
        <f aca="true" t="shared" si="44" ref="E351:H352">SUM(E352)</f>
        <v>0</v>
      </c>
      <c r="F351" s="382">
        <f t="shared" si="44"/>
        <v>55000</v>
      </c>
      <c r="G351" s="382">
        <f t="shared" si="44"/>
        <v>50000</v>
      </c>
      <c r="H351" s="382">
        <f t="shared" si="44"/>
        <v>50000</v>
      </c>
      <c r="I351" s="434">
        <f>AVERAGE(G351/F351*100)</f>
        <v>90.9090909090909</v>
      </c>
      <c r="J351" s="434">
        <f>AVERAGE(H351/G351*100)</f>
        <v>100</v>
      </c>
    </row>
    <row r="352" spans="1:10" s="215" customFormat="1" ht="13.5">
      <c r="A352" s="230" t="s">
        <v>314</v>
      </c>
      <c r="B352" s="185"/>
      <c r="C352" s="228">
        <v>32</v>
      </c>
      <c r="D352" s="229" t="s">
        <v>188</v>
      </c>
      <c r="E352" s="187">
        <f t="shared" si="44"/>
        <v>0</v>
      </c>
      <c r="F352" s="390">
        <f t="shared" si="44"/>
        <v>55000</v>
      </c>
      <c r="G352" s="390">
        <v>50000</v>
      </c>
      <c r="H352" s="390">
        <v>50000</v>
      </c>
      <c r="I352" s="432">
        <f aca="true" t="shared" si="45" ref="I352:J355">AVERAGE(G352/F352*100)</f>
        <v>90.9090909090909</v>
      </c>
      <c r="J352" s="432">
        <f t="shared" si="45"/>
        <v>100</v>
      </c>
    </row>
    <row r="353" spans="1:10" s="215" customFormat="1" ht="13.5">
      <c r="A353" s="230" t="s">
        <v>314</v>
      </c>
      <c r="B353" s="185"/>
      <c r="C353" s="228">
        <v>323</v>
      </c>
      <c r="D353" s="229" t="s">
        <v>57</v>
      </c>
      <c r="E353" s="187">
        <f>SUM(E354:E355)</f>
        <v>0</v>
      </c>
      <c r="F353" s="390">
        <f>SUM(F354:F355)</f>
        <v>55000</v>
      </c>
      <c r="G353" s="390"/>
      <c r="H353" s="390"/>
      <c r="I353" s="432">
        <f t="shared" si="45"/>
        <v>0</v>
      </c>
      <c r="J353" s="432"/>
    </row>
    <row r="354" spans="1:10" s="196" customFormat="1" ht="13.5" hidden="1">
      <c r="A354" s="230" t="s">
        <v>314</v>
      </c>
      <c r="B354" s="189">
        <v>84</v>
      </c>
      <c r="C354" s="230">
        <v>3232</v>
      </c>
      <c r="D354" s="231" t="s">
        <v>250</v>
      </c>
      <c r="E354" s="191">
        <v>0</v>
      </c>
      <c r="F354" s="393">
        <v>10000</v>
      </c>
      <c r="G354" s="393"/>
      <c r="H354" s="393"/>
      <c r="I354" s="432">
        <f t="shared" si="45"/>
        <v>0</v>
      </c>
      <c r="J354" s="432"/>
    </row>
    <row r="355" spans="1:10" s="196" customFormat="1" ht="13.5" hidden="1">
      <c r="A355" s="230" t="s">
        <v>314</v>
      </c>
      <c r="B355" s="189">
        <v>85</v>
      </c>
      <c r="C355" s="230">
        <v>3234</v>
      </c>
      <c r="D355" s="231" t="s">
        <v>61</v>
      </c>
      <c r="E355" s="191">
        <v>0</v>
      </c>
      <c r="F355" s="393">
        <v>45000</v>
      </c>
      <c r="G355" s="393"/>
      <c r="H355" s="393"/>
      <c r="I355" s="432">
        <f t="shared" si="45"/>
        <v>0</v>
      </c>
      <c r="J355" s="432"/>
    </row>
    <row r="356" spans="1:10" s="196" customFormat="1" ht="13.5">
      <c r="A356" s="193"/>
      <c r="B356" s="193"/>
      <c r="C356" s="238"/>
      <c r="D356" s="239"/>
      <c r="E356" s="195"/>
      <c r="F356" s="395"/>
      <c r="G356" s="395"/>
      <c r="H356" s="395"/>
      <c r="I356" s="352"/>
      <c r="J356" s="352"/>
    </row>
    <row r="357" spans="2:10" ht="13.5">
      <c r="B357" s="171"/>
      <c r="C357" s="279"/>
      <c r="D357" s="273" t="s">
        <v>231</v>
      </c>
      <c r="E357" s="180"/>
      <c r="F357" s="387"/>
      <c r="G357" s="387"/>
      <c r="H357" s="387"/>
      <c r="I357" s="357"/>
      <c r="J357" s="357"/>
    </row>
    <row r="358" spans="2:10" ht="14.25" customHeight="1">
      <c r="B358" s="171"/>
      <c r="C358" s="279"/>
      <c r="D358" s="336" t="s">
        <v>251</v>
      </c>
      <c r="E358" s="182"/>
      <c r="F358" s="388"/>
      <c r="G358" s="388"/>
      <c r="H358" s="388"/>
      <c r="I358" s="358"/>
      <c r="J358" s="358"/>
    </row>
    <row r="359" spans="2:10" ht="13.5">
      <c r="B359" s="171"/>
      <c r="C359" s="279"/>
      <c r="D359" s="375" t="s">
        <v>337</v>
      </c>
      <c r="E359" s="268">
        <f aca="true" t="shared" si="46" ref="E359:H361">SUM(E360)</f>
        <v>0</v>
      </c>
      <c r="F359" s="382">
        <f t="shared" si="46"/>
        <v>250000</v>
      </c>
      <c r="G359" s="382">
        <f t="shared" si="46"/>
        <v>200000</v>
      </c>
      <c r="H359" s="382">
        <f t="shared" si="46"/>
        <v>150000</v>
      </c>
      <c r="I359" s="434">
        <f>AVERAGE(G359/F359*100)</f>
        <v>80</v>
      </c>
      <c r="J359" s="434">
        <f>AVERAGE(H359/G359*100)</f>
        <v>75</v>
      </c>
    </row>
    <row r="360" spans="1:10" s="215" customFormat="1" ht="13.5">
      <c r="A360" s="189" t="s">
        <v>315</v>
      </c>
      <c r="B360" s="185"/>
      <c r="C360" s="228">
        <v>32</v>
      </c>
      <c r="D360" s="229" t="s">
        <v>188</v>
      </c>
      <c r="E360" s="187">
        <f t="shared" si="46"/>
        <v>0</v>
      </c>
      <c r="F360" s="390">
        <f t="shared" si="46"/>
        <v>250000</v>
      </c>
      <c r="G360" s="390">
        <v>200000</v>
      </c>
      <c r="H360" s="390">
        <v>150000</v>
      </c>
      <c r="I360" s="432">
        <f aca="true" t="shared" si="47" ref="I360:J362">AVERAGE(G360/F360*100)</f>
        <v>80</v>
      </c>
      <c r="J360" s="432">
        <f t="shared" si="47"/>
        <v>75</v>
      </c>
    </row>
    <row r="361" spans="1:10" s="215" customFormat="1" ht="13.5">
      <c r="A361" s="189" t="s">
        <v>315</v>
      </c>
      <c r="B361" s="185"/>
      <c r="C361" s="228">
        <v>323</v>
      </c>
      <c r="D361" s="229" t="s">
        <v>57</v>
      </c>
      <c r="E361" s="187">
        <f t="shared" si="46"/>
        <v>0</v>
      </c>
      <c r="F361" s="390">
        <f t="shared" si="46"/>
        <v>250000</v>
      </c>
      <c r="G361" s="390"/>
      <c r="H361" s="390"/>
      <c r="I361" s="432">
        <f t="shared" si="47"/>
        <v>0</v>
      </c>
      <c r="J361" s="432"/>
    </row>
    <row r="362" spans="1:10" s="196" customFormat="1" ht="13.5" hidden="1">
      <c r="A362" s="189" t="s">
        <v>315</v>
      </c>
      <c r="B362" s="189">
        <v>86</v>
      </c>
      <c r="C362" s="230">
        <v>3232</v>
      </c>
      <c r="D362" s="231" t="s">
        <v>250</v>
      </c>
      <c r="E362" s="191">
        <v>0</v>
      </c>
      <c r="F362" s="393">
        <v>250000</v>
      </c>
      <c r="G362" s="393"/>
      <c r="H362" s="393"/>
      <c r="I362" s="432">
        <f t="shared" si="47"/>
        <v>0</v>
      </c>
      <c r="J362" s="432"/>
    </row>
    <row r="363" spans="1:10" s="196" customFormat="1" ht="13.5">
      <c r="A363" s="193"/>
      <c r="B363" s="193"/>
      <c r="C363" s="238"/>
      <c r="D363" s="239"/>
      <c r="E363" s="195"/>
      <c r="F363" s="395"/>
      <c r="G363" s="395"/>
      <c r="H363" s="395"/>
      <c r="I363" s="352"/>
      <c r="J363" s="352"/>
    </row>
    <row r="364" spans="2:10" ht="13.5">
      <c r="B364" s="171"/>
      <c r="C364" s="279"/>
      <c r="D364" s="273" t="s">
        <v>231</v>
      </c>
      <c r="E364" s="180"/>
      <c r="F364" s="387"/>
      <c r="G364" s="387"/>
      <c r="H364" s="387"/>
      <c r="I364" s="357"/>
      <c r="J364" s="357"/>
    </row>
    <row r="365" spans="2:10" ht="14.25" customHeight="1">
      <c r="B365" s="171"/>
      <c r="C365" s="279"/>
      <c r="D365" s="336" t="s">
        <v>252</v>
      </c>
      <c r="E365" s="182"/>
      <c r="F365" s="388"/>
      <c r="G365" s="388"/>
      <c r="H365" s="388"/>
      <c r="I365" s="358"/>
      <c r="J365" s="358"/>
    </row>
    <row r="366" spans="2:10" ht="27">
      <c r="B366" s="171"/>
      <c r="C366" s="279"/>
      <c r="D366" s="374" t="s">
        <v>338</v>
      </c>
      <c r="E366" s="268">
        <f aca="true" t="shared" si="48" ref="E366:H368">SUM(E367)</f>
        <v>0</v>
      </c>
      <c r="F366" s="382">
        <f t="shared" si="48"/>
        <v>250000</v>
      </c>
      <c r="G366" s="382">
        <f t="shared" si="48"/>
        <v>200000</v>
      </c>
      <c r="H366" s="382">
        <f t="shared" si="48"/>
        <v>200000</v>
      </c>
      <c r="I366" s="434">
        <f>AVERAGE(G366/F366*100)</f>
        <v>80</v>
      </c>
      <c r="J366" s="434">
        <f>AVERAGE(H366/G366*100)</f>
        <v>100</v>
      </c>
    </row>
    <row r="367" spans="1:10" s="215" customFormat="1" ht="13.5">
      <c r="A367" s="189" t="s">
        <v>316</v>
      </c>
      <c r="B367" s="185"/>
      <c r="C367" s="228">
        <v>32</v>
      </c>
      <c r="D367" s="229" t="s">
        <v>188</v>
      </c>
      <c r="E367" s="187">
        <f t="shared" si="48"/>
        <v>0</v>
      </c>
      <c r="F367" s="390">
        <f t="shared" si="48"/>
        <v>250000</v>
      </c>
      <c r="G367" s="390">
        <v>200000</v>
      </c>
      <c r="H367" s="390">
        <v>200000</v>
      </c>
      <c r="I367" s="432">
        <f aca="true" t="shared" si="49" ref="I367:J369">AVERAGE(G367/F367*100)</f>
        <v>80</v>
      </c>
      <c r="J367" s="432">
        <f t="shared" si="49"/>
        <v>100</v>
      </c>
    </row>
    <row r="368" spans="1:10" s="215" customFormat="1" ht="13.5">
      <c r="A368" s="189" t="s">
        <v>316</v>
      </c>
      <c r="B368" s="185"/>
      <c r="C368" s="228">
        <v>323</v>
      </c>
      <c r="D368" s="229" t="s">
        <v>57</v>
      </c>
      <c r="E368" s="187">
        <f t="shared" si="48"/>
        <v>0</v>
      </c>
      <c r="F368" s="390">
        <f t="shared" si="48"/>
        <v>250000</v>
      </c>
      <c r="G368" s="390"/>
      <c r="H368" s="390"/>
      <c r="I368" s="432">
        <f t="shared" si="49"/>
        <v>0</v>
      </c>
      <c r="J368" s="432"/>
    </row>
    <row r="369" spans="1:10" s="196" customFormat="1" ht="13.5" hidden="1">
      <c r="A369" s="189" t="s">
        <v>316</v>
      </c>
      <c r="B369" s="189">
        <v>87</v>
      </c>
      <c r="C369" s="230">
        <v>3232</v>
      </c>
      <c r="D369" s="231" t="s">
        <v>250</v>
      </c>
      <c r="E369" s="191">
        <v>0</v>
      </c>
      <c r="F369" s="393">
        <v>250000</v>
      </c>
      <c r="G369" s="393"/>
      <c r="H369" s="393"/>
      <c r="I369" s="432">
        <f t="shared" si="49"/>
        <v>0</v>
      </c>
      <c r="J369" s="432"/>
    </row>
    <row r="370" spans="1:10" s="196" customFormat="1" ht="14.25" thickBot="1">
      <c r="A370" s="193"/>
      <c r="B370" s="193"/>
      <c r="C370" s="238"/>
      <c r="D370" s="239"/>
      <c r="E370" s="195"/>
      <c r="F370" s="395"/>
      <c r="G370" s="395"/>
      <c r="H370" s="395"/>
      <c r="I370" s="352"/>
      <c r="J370" s="352"/>
    </row>
    <row r="371" spans="1:10" s="159" customFormat="1" ht="15.75" thickBot="1">
      <c r="A371" s="721" t="s">
        <v>253</v>
      </c>
      <c r="B371" s="722"/>
      <c r="C371" s="722"/>
      <c r="D371" s="722"/>
      <c r="E371" s="174">
        <f>SUM(E375+E382+E389+E399+E406)</f>
        <v>1030000</v>
      </c>
      <c r="F371" s="385">
        <f>SUM(F375+F382+F389+F399+F406)</f>
        <v>2250000</v>
      </c>
      <c r="G371" s="385">
        <f>SUM(G375+G382+G389+G399+G406)</f>
        <v>1650000</v>
      </c>
      <c r="H371" s="385">
        <f>SUM(H375+H382+H389+H399+H406)</f>
        <v>1900000</v>
      </c>
      <c r="I371" s="348">
        <f>AVERAGE(G371/F371*100)</f>
        <v>73.33333333333333</v>
      </c>
      <c r="J371" s="348">
        <f>AVERAGE(H371/G371*100)</f>
        <v>115.15151515151516</v>
      </c>
    </row>
    <row r="372" spans="1:10" s="159" customFormat="1" ht="15">
      <c r="A372" s="161"/>
      <c r="B372" s="161"/>
      <c r="C372" s="161"/>
      <c r="D372" s="161"/>
      <c r="E372" s="287"/>
      <c r="F372" s="411"/>
      <c r="G372" s="411"/>
      <c r="H372" s="411"/>
      <c r="I372" s="347"/>
      <c r="J372" s="347"/>
    </row>
    <row r="373" spans="3:10" s="171" customFormat="1" ht="27">
      <c r="C373" s="279"/>
      <c r="D373" s="273" t="s">
        <v>254</v>
      </c>
      <c r="E373" s="180"/>
      <c r="F373" s="387"/>
      <c r="G373" s="387"/>
      <c r="H373" s="387"/>
      <c r="I373" s="357"/>
      <c r="J373" s="357"/>
    </row>
    <row r="374" spans="3:10" s="171" customFormat="1" ht="13.5">
      <c r="C374" s="279"/>
      <c r="D374" s="336" t="s">
        <v>255</v>
      </c>
      <c r="E374" s="182"/>
      <c r="F374" s="388"/>
      <c r="G374" s="388"/>
      <c r="H374" s="388"/>
      <c r="I374" s="358"/>
      <c r="J374" s="358"/>
    </row>
    <row r="375" spans="3:10" s="171" customFormat="1" ht="27">
      <c r="C375" s="279"/>
      <c r="D375" s="374" t="s">
        <v>339</v>
      </c>
      <c r="E375" s="268">
        <f aca="true" t="shared" si="50" ref="E375:H377">SUM(E376)</f>
        <v>70000</v>
      </c>
      <c r="F375" s="382">
        <f t="shared" si="50"/>
        <v>50000</v>
      </c>
      <c r="G375" s="382">
        <f t="shared" si="50"/>
        <v>100000</v>
      </c>
      <c r="H375" s="382">
        <f t="shared" si="50"/>
        <v>150000</v>
      </c>
      <c r="I375" s="434">
        <f>AVERAGE(G375/F375*100)</f>
        <v>200</v>
      </c>
      <c r="J375" s="434">
        <f>AVERAGE(H375/G375*100)</f>
        <v>150</v>
      </c>
    </row>
    <row r="376" spans="1:10" s="215" customFormat="1" ht="13.5">
      <c r="A376" s="189" t="s">
        <v>301</v>
      </c>
      <c r="B376" s="185"/>
      <c r="C376" s="228">
        <v>41</v>
      </c>
      <c r="D376" s="229" t="s">
        <v>256</v>
      </c>
      <c r="E376" s="187">
        <f t="shared" si="50"/>
        <v>70000</v>
      </c>
      <c r="F376" s="390">
        <f t="shared" si="50"/>
        <v>50000</v>
      </c>
      <c r="G376" s="390">
        <v>100000</v>
      </c>
      <c r="H376" s="390">
        <v>150000</v>
      </c>
      <c r="I376" s="432">
        <f aca="true" t="shared" si="51" ref="I376:J378">AVERAGE(G376/F376*100)</f>
        <v>200</v>
      </c>
      <c r="J376" s="432">
        <f t="shared" si="51"/>
        <v>150</v>
      </c>
    </row>
    <row r="377" spans="1:10" s="196" customFormat="1" ht="13.5">
      <c r="A377" s="189" t="s">
        <v>301</v>
      </c>
      <c r="B377" s="185"/>
      <c r="C377" s="228">
        <v>411</v>
      </c>
      <c r="D377" s="229" t="s">
        <v>96</v>
      </c>
      <c r="E377" s="187">
        <f t="shared" si="50"/>
        <v>70000</v>
      </c>
      <c r="F377" s="390">
        <f t="shared" si="50"/>
        <v>50000</v>
      </c>
      <c r="G377" s="390"/>
      <c r="H377" s="390"/>
      <c r="I377" s="432">
        <f t="shared" si="51"/>
        <v>0</v>
      </c>
      <c r="J377" s="432"/>
    </row>
    <row r="378" spans="1:10" s="196" customFormat="1" ht="13.5" hidden="1">
      <c r="A378" s="189" t="s">
        <v>301</v>
      </c>
      <c r="B378" s="189">
        <v>88</v>
      </c>
      <c r="C378" s="230">
        <v>4111</v>
      </c>
      <c r="D378" s="231" t="s">
        <v>41</v>
      </c>
      <c r="E378" s="191">
        <v>70000</v>
      </c>
      <c r="F378" s="393">
        <v>50000</v>
      </c>
      <c r="G378" s="393"/>
      <c r="H378" s="393"/>
      <c r="I378" s="432">
        <f t="shared" si="51"/>
        <v>0</v>
      </c>
      <c r="J378" s="432"/>
    </row>
    <row r="379" spans="1:10" s="159" customFormat="1" ht="15">
      <c r="A379" s="192"/>
      <c r="C379" s="265"/>
      <c r="D379" s="292"/>
      <c r="E379" s="298"/>
      <c r="F379" s="417"/>
      <c r="G379" s="417"/>
      <c r="H379" s="417"/>
      <c r="I379" s="347"/>
      <c r="J379" s="347"/>
    </row>
    <row r="380" spans="1:10" s="171" customFormat="1" ht="13.5">
      <c r="A380" s="188"/>
      <c r="C380" s="279"/>
      <c r="D380" s="273" t="s">
        <v>257</v>
      </c>
      <c r="E380" s="180"/>
      <c r="F380" s="387"/>
      <c r="G380" s="387"/>
      <c r="H380" s="387"/>
      <c r="I380" s="357"/>
      <c r="J380" s="357"/>
    </row>
    <row r="381" spans="1:10" s="171" customFormat="1" ht="13.5">
      <c r="A381" s="188"/>
      <c r="C381" s="279"/>
      <c r="D381" s="336" t="s">
        <v>251</v>
      </c>
      <c r="E381" s="289"/>
      <c r="F381" s="416"/>
      <c r="G381" s="416"/>
      <c r="H381" s="416"/>
      <c r="I381" s="358"/>
      <c r="J381" s="358"/>
    </row>
    <row r="382" spans="1:10" s="171" customFormat="1" ht="13.5">
      <c r="A382" s="188"/>
      <c r="C382" s="279"/>
      <c r="D382" s="375" t="s">
        <v>340</v>
      </c>
      <c r="E382" s="268">
        <f aca="true" t="shared" si="52" ref="E382:H384">SUM(E383)</f>
        <v>700000</v>
      </c>
      <c r="F382" s="382">
        <f t="shared" si="52"/>
        <v>300000</v>
      </c>
      <c r="G382" s="382">
        <f t="shared" si="52"/>
        <v>300000</v>
      </c>
      <c r="H382" s="382">
        <f t="shared" si="52"/>
        <v>500000</v>
      </c>
      <c r="I382" s="434">
        <f>AVERAGE(G382/F382*100)</f>
        <v>100</v>
      </c>
      <c r="J382" s="434">
        <f>AVERAGE(H382/G382*100)</f>
        <v>166.66666666666669</v>
      </c>
    </row>
    <row r="383" spans="1:10" s="196" customFormat="1" ht="13.5">
      <c r="A383" s="189" t="s">
        <v>319</v>
      </c>
      <c r="B383" s="185"/>
      <c r="C383" s="228">
        <v>42</v>
      </c>
      <c r="D383" s="229" t="s">
        <v>258</v>
      </c>
      <c r="E383" s="187">
        <f t="shared" si="52"/>
        <v>700000</v>
      </c>
      <c r="F383" s="390">
        <f t="shared" si="52"/>
        <v>300000</v>
      </c>
      <c r="G383" s="390">
        <v>300000</v>
      </c>
      <c r="H383" s="390">
        <v>500000</v>
      </c>
      <c r="I383" s="432">
        <f aca="true" t="shared" si="53" ref="I383:J385">AVERAGE(G383/F383*100)</f>
        <v>100</v>
      </c>
      <c r="J383" s="432">
        <f t="shared" si="53"/>
        <v>166.66666666666669</v>
      </c>
    </row>
    <row r="384" spans="1:10" s="196" customFormat="1" ht="13.5">
      <c r="A384" s="189" t="s">
        <v>319</v>
      </c>
      <c r="B384" s="185"/>
      <c r="C384" s="228">
        <v>421</v>
      </c>
      <c r="D384" s="229" t="s">
        <v>98</v>
      </c>
      <c r="E384" s="187">
        <f t="shared" si="52"/>
        <v>700000</v>
      </c>
      <c r="F384" s="390">
        <f t="shared" si="52"/>
        <v>300000</v>
      </c>
      <c r="G384" s="390"/>
      <c r="H384" s="390"/>
      <c r="I384" s="432">
        <f t="shared" si="53"/>
        <v>0</v>
      </c>
      <c r="J384" s="432"/>
    </row>
    <row r="385" spans="1:10" s="196" customFormat="1" ht="13.5" hidden="1">
      <c r="A385" s="189" t="s">
        <v>319</v>
      </c>
      <c r="B385" s="189">
        <v>89</v>
      </c>
      <c r="C385" s="230">
        <v>4214</v>
      </c>
      <c r="D385" s="231" t="s">
        <v>259</v>
      </c>
      <c r="E385" s="191">
        <v>700000</v>
      </c>
      <c r="F385" s="393">
        <v>300000</v>
      </c>
      <c r="G385" s="393"/>
      <c r="H385" s="393"/>
      <c r="I385" s="432">
        <f t="shared" si="53"/>
        <v>0</v>
      </c>
      <c r="J385" s="432"/>
    </row>
    <row r="386" spans="1:10" s="196" customFormat="1" ht="13.5">
      <c r="A386" s="193"/>
      <c r="B386" s="193"/>
      <c r="C386" s="238"/>
      <c r="D386" s="239"/>
      <c r="E386" s="195"/>
      <c r="F386" s="395"/>
      <c r="G386" s="395"/>
      <c r="H386" s="395"/>
      <c r="I386" s="352"/>
      <c r="J386" s="352"/>
    </row>
    <row r="387" spans="1:10" s="171" customFormat="1" ht="27">
      <c r="A387" s="188"/>
      <c r="C387" s="279"/>
      <c r="D387" s="273" t="s">
        <v>254</v>
      </c>
      <c r="E387" s="180"/>
      <c r="F387" s="387"/>
      <c r="G387" s="387"/>
      <c r="H387" s="387"/>
      <c r="I387" s="357"/>
      <c r="J387" s="357"/>
    </row>
    <row r="388" spans="1:10" s="171" customFormat="1" ht="13.5">
      <c r="A388" s="188"/>
      <c r="C388" s="279"/>
      <c r="D388" s="336" t="s">
        <v>203</v>
      </c>
      <c r="E388" s="289"/>
      <c r="F388" s="416"/>
      <c r="G388" s="416"/>
      <c r="H388" s="388"/>
      <c r="I388" s="358"/>
      <c r="J388" s="358"/>
    </row>
    <row r="389" spans="1:10" s="171" customFormat="1" ht="13.5">
      <c r="A389" s="188"/>
      <c r="C389" s="279"/>
      <c r="D389" s="375" t="s">
        <v>341</v>
      </c>
      <c r="E389" s="268">
        <f>SUM(E390+E393)</f>
        <v>110000</v>
      </c>
      <c r="F389" s="382">
        <f>SUM(F390+F393)</f>
        <v>100000</v>
      </c>
      <c r="G389" s="382">
        <f>SUM(G390+G393)</f>
        <v>50000</v>
      </c>
      <c r="H389" s="382">
        <f>SUM(H390+H393)</f>
        <v>50000</v>
      </c>
      <c r="I389" s="434">
        <f>AVERAGE(G389/F389*100)</f>
        <v>50</v>
      </c>
      <c r="J389" s="434">
        <f>AVERAGE(H389/G389*100)</f>
        <v>100</v>
      </c>
    </row>
    <row r="390" spans="1:10" s="196" customFormat="1" ht="13.5">
      <c r="A390" s="189" t="s">
        <v>320</v>
      </c>
      <c r="B390" s="185"/>
      <c r="C390" s="228">
        <v>38</v>
      </c>
      <c r="D390" s="229" t="s">
        <v>131</v>
      </c>
      <c r="E390" s="187">
        <f aca="true" t="shared" si="54" ref="E390:H394">SUM(E391)</f>
        <v>10000</v>
      </c>
      <c r="F390" s="390">
        <f t="shared" si="54"/>
        <v>100000</v>
      </c>
      <c r="G390" s="390">
        <v>50000</v>
      </c>
      <c r="H390" s="390">
        <v>50000</v>
      </c>
      <c r="I390" s="432">
        <f>AVERAGE(G390/F390*100)</f>
        <v>50</v>
      </c>
      <c r="J390" s="432">
        <f>AVERAGE(H390/G390*100)</f>
        <v>100</v>
      </c>
    </row>
    <row r="391" spans="1:10" s="196" customFormat="1" ht="13.5">
      <c r="A391" s="189" t="s">
        <v>320</v>
      </c>
      <c r="B391" s="185"/>
      <c r="C391" s="228">
        <v>386</v>
      </c>
      <c r="D391" s="229" t="s">
        <v>270</v>
      </c>
      <c r="E391" s="187">
        <f t="shared" si="54"/>
        <v>10000</v>
      </c>
      <c r="F391" s="390">
        <f t="shared" si="54"/>
        <v>100000</v>
      </c>
      <c r="G391" s="390"/>
      <c r="H391" s="390"/>
      <c r="I391" s="432">
        <f>AVERAGE(G391/F391*100)</f>
        <v>0</v>
      </c>
      <c r="J391" s="432"/>
    </row>
    <row r="392" spans="1:10" s="196" customFormat="1" ht="13.5" hidden="1">
      <c r="A392" s="189" t="s">
        <v>320</v>
      </c>
      <c r="B392" s="189">
        <v>90</v>
      </c>
      <c r="C392" s="230">
        <v>3862</v>
      </c>
      <c r="D392" s="231" t="s">
        <v>271</v>
      </c>
      <c r="E392" s="191">
        <v>10000</v>
      </c>
      <c r="F392" s="393">
        <v>100000</v>
      </c>
      <c r="G392" s="393"/>
      <c r="H392" s="393"/>
      <c r="I392" s="432">
        <f>AVERAGE(G392/F392*100)</f>
        <v>0</v>
      </c>
      <c r="J392" s="432"/>
    </row>
    <row r="393" spans="1:10" s="196" customFormat="1" ht="13.5">
      <c r="A393" s="189" t="s">
        <v>320</v>
      </c>
      <c r="B393" s="185"/>
      <c r="C393" s="228">
        <v>42</v>
      </c>
      <c r="D393" s="229" t="s">
        <v>258</v>
      </c>
      <c r="E393" s="187">
        <f t="shared" si="54"/>
        <v>100000</v>
      </c>
      <c r="F393" s="390">
        <f t="shared" si="54"/>
        <v>0</v>
      </c>
      <c r="G393" s="390">
        <f t="shared" si="54"/>
        <v>0</v>
      </c>
      <c r="H393" s="390">
        <f t="shared" si="54"/>
        <v>0</v>
      </c>
      <c r="I393" s="432">
        <v>0</v>
      </c>
      <c r="J393" s="432">
        <v>0</v>
      </c>
    </row>
    <row r="394" spans="1:10" s="196" customFormat="1" ht="13.5">
      <c r="A394" s="189" t="s">
        <v>320</v>
      </c>
      <c r="B394" s="185"/>
      <c r="C394" s="228">
        <v>421</v>
      </c>
      <c r="D394" s="229" t="s">
        <v>98</v>
      </c>
      <c r="E394" s="187">
        <f t="shared" si="54"/>
        <v>100000</v>
      </c>
      <c r="F394" s="390">
        <f t="shared" si="54"/>
        <v>0</v>
      </c>
      <c r="G394" s="390"/>
      <c r="H394" s="390"/>
      <c r="I394" s="432"/>
      <c r="J394" s="432"/>
    </row>
    <row r="395" spans="1:10" s="196" customFormat="1" ht="13.5" hidden="1">
      <c r="A395" s="189" t="s">
        <v>320</v>
      </c>
      <c r="B395" s="189">
        <v>91</v>
      </c>
      <c r="C395" s="230">
        <v>4214</v>
      </c>
      <c r="D395" s="231" t="s">
        <v>259</v>
      </c>
      <c r="E395" s="191">
        <v>100000</v>
      </c>
      <c r="F395" s="393">
        <v>0</v>
      </c>
      <c r="G395" s="393"/>
      <c r="H395" s="393"/>
      <c r="I395" s="432"/>
      <c r="J395" s="432"/>
    </row>
    <row r="396" spans="1:10" s="196" customFormat="1" ht="13.5">
      <c r="A396" s="193"/>
      <c r="B396" s="193"/>
      <c r="C396" s="238"/>
      <c r="D396" s="239"/>
      <c r="E396" s="195"/>
      <c r="F396" s="395"/>
      <c r="G396" s="395"/>
      <c r="H396" s="395"/>
      <c r="I396" s="352"/>
      <c r="J396" s="352"/>
    </row>
    <row r="397" spans="3:10" s="171" customFormat="1" ht="27">
      <c r="C397" s="279"/>
      <c r="D397" s="273" t="s">
        <v>254</v>
      </c>
      <c r="E397" s="180"/>
      <c r="F397" s="387"/>
      <c r="G397" s="387"/>
      <c r="H397" s="387"/>
      <c r="I397" s="349"/>
      <c r="J397" s="349"/>
    </row>
    <row r="398" spans="3:10" s="171" customFormat="1" ht="13.5">
      <c r="C398" s="279"/>
      <c r="D398" s="336" t="s">
        <v>260</v>
      </c>
      <c r="E398" s="182"/>
      <c r="F398" s="388"/>
      <c r="G398" s="388"/>
      <c r="H398" s="388"/>
      <c r="I398" s="350"/>
      <c r="J398" s="350"/>
    </row>
    <row r="399" spans="3:10" s="171" customFormat="1" ht="13.5">
      <c r="C399" s="279"/>
      <c r="D399" s="374" t="s">
        <v>342</v>
      </c>
      <c r="E399" s="268">
        <f aca="true" t="shared" si="55" ref="E399:H401">SUM(E400)</f>
        <v>50000</v>
      </c>
      <c r="F399" s="382">
        <f t="shared" si="55"/>
        <v>1000000</v>
      </c>
      <c r="G399" s="382">
        <f t="shared" si="55"/>
        <v>500000</v>
      </c>
      <c r="H399" s="382">
        <f t="shared" si="55"/>
        <v>0</v>
      </c>
      <c r="I399" s="434">
        <f>AVERAGE(G399/F399*100)</f>
        <v>50</v>
      </c>
      <c r="J399" s="434">
        <f>AVERAGE(H399/G399*100)</f>
        <v>0</v>
      </c>
    </row>
    <row r="400" spans="1:10" s="196" customFormat="1" ht="13.5">
      <c r="A400" s="189" t="s">
        <v>356</v>
      </c>
      <c r="B400" s="185"/>
      <c r="C400" s="228">
        <v>42</v>
      </c>
      <c r="D400" s="229" t="s">
        <v>258</v>
      </c>
      <c r="E400" s="187">
        <f t="shared" si="55"/>
        <v>50000</v>
      </c>
      <c r="F400" s="390">
        <f t="shared" si="55"/>
        <v>1000000</v>
      </c>
      <c r="G400" s="390">
        <v>500000</v>
      </c>
      <c r="H400" s="390">
        <f t="shared" si="55"/>
        <v>0</v>
      </c>
      <c r="I400" s="432">
        <f aca="true" t="shared" si="56" ref="I400:J402">AVERAGE(G400/F400*100)</f>
        <v>50</v>
      </c>
      <c r="J400" s="432">
        <f t="shared" si="56"/>
        <v>0</v>
      </c>
    </row>
    <row r="401" spans="1:10" s="196" customFormat="1" ht="13.5">
      <c r="A401" s="189" t="s">
        <v>356</v>
      </c>
      <c r="B401" s="185"/>
      <c r="C401" s="228">
        <v>421</v>
      </c>
      <c r="D401" s="229" t="s">
        <v>98</v>
      </c>
      <c r="E401" s="187">
        <f t="shared" si="55"/>
        <v>50000</v>
      </c>
      <c r="F401" s="390">
        <f t="shared" si="55"/>
        <v>1000000</v>
      </c>
      <c r="G401" s="390"/>
      <c r="H401" s="390"/>
      <c r="I401" s="432">
        <f t="shared" si="56"/>
        <v>0</v>
      </c>
      <c r="J401" s="432"/>
    </row>
    <row r="402" spans="1:10" s="196" customFormat="1" ht="13.5" hidden="1">
      <c r="A402" s="189" t="s">
        <v>356</v>
      </c>
      <c r="B402" s="189">
        <v>92</v>
      </c>
      <c r="C402" s="230">
        <v>4214</v>
      </c>
      <c r="D402" s="231" t="s">
        <v>259</v>
      </c>
      <c r="E402" s="191">
        <v>50000</v>
      </c>
      <c r="F402" s="393">
        <v>1000000</v>
      </c>
      <c r="G402" s="393"/>
      <c r="H402" s="393"/>
      <c r="I402" s="432">
        <f t="shared" si="56"/>
        <v>0</v>
      </c>
      <c r="J402" s="432"/>
    </row>
    <row r="403" spans="1:10" s="196" customFormat="1" ht="13.5">
      <c r="A403" s="193"/>
      <c r="B403" s="193"/>
      <c r="C403" s="238"/>
      <c r="D403" s="239"/>
      <c r="E403" s="195"/>
      <c r="F403" s="395"/>
      <c r="G403" s="395"/>
      <c r="H403" s="395"/>
      <c r="I403" s="352"/>
      <c r="J403" s="352"/>
    </row>
    <row r="404" spans="3:10" s="171" customFormat="1" ht="27">
      <c r="C404" s="279"/>
      <c r="D404" s="273" t="s">
        <v>269</v>
      </c>
      <c r="E404" s="180"/>
      <c r="F404" s="387"/>
      <c r="G404" s="387"/>
      <c r="H404" s="387"/>
      <c r="I404" s="349"/>
      <c r="J404" s="349"/>
    </row>
    <row r="405" spans="3:10" s="171" customFormat="1" ht="26.25">
      <c r="C405" s="279"/>
      <c r="D405" s="335" t="s">
        <v>261</v>
      </c>
      <c r="E405" s="182"/>
      <c r="F405" s="388"/>
      <c r="G405" s="388"/>
      <c r="H405" s="388"/>
      <c r="I405" s="350"/>
      <c r="J405" s="350"/>
    </row>
    <row r="406" spans="3:10" s="171" customFormat="1" ht="13.5">
      <c r="C406" s="279"/>
      <c r="D406" s="375" t="s">
        <v>343</v>
      </c>
      <c r="E406" s="268">
        <f>SUM(E407)</f>
        <v>100000</v>
      </c>
      <c r="F406" s="382">
        <f>SUM(F407+F410)</f>
        <v>800000</v>
      </c>
      <c r="G406" s="382">
        <f>SUM(G407+G410)</f>
        <v>700000</v>
      </c>
      <c r="H406" s="382">
        <f>SUM(H407+H410)</f>
        <v>1200000</v>
      </c>
      <c r="I406" s="434">
        <f>AVERAGE(G406/F406*100)</f>
        <v>87.5</v>
      </c>
      <c r="J406" s="434">
        <f>AVERAGE(H406/G406*100)</f>
        <v>171.42857142857142</v>
      </c>
    </row>
    <row r="407" spans="1:10" s="196" customFormat="1" ht="13.5">
      <c r="A407" s="189" t="s">
        <v>357</v>
      </c>
      <c r="B407" s="185"/>
      <c r="C407" s="228">
        <v>42</v>
      </c>
      <c r="D407" s="229" t="s">
        <v>258</v>
      </c>
      <c r="E407" s="187">
        <f>SUM(E408)</f>
        <v>100000</v>
      </c>
      <c r="F407" s="390">
        <f>SUM(F408)</f>
        <v>650000</v>
      </c>
      <c r="G407" s="390">
        <v>500000</v>
      </c>
      <c r="H407" s="390">
        <v>700000</v>
      </c>
      <c r="I407" s="432">
        <f aca="true" t="shared" si="57" ref="I407:J412">AVERAGE(G407/F407*100)</f>
        <v>76.92307692307693</v>
      </c>
      <c r="J407" s="432">
        <f t="shared" si="57"/>
        <v>140</v>
      </c>
    </row>
    <row r="408" spans="1:10" s="196" customFormat="1" ht="13.5">
      <c r="A408" s="189" t="s">
        <v>357</v>
      </c>
      <c r="B408" s="185"/>
      <c r="C408" s="228">
        <v>421</v>
      </c>
      <c r="D408" s="229" t="s">
        <v>98</v>
      </c>
      <c r="E408" s="187">
        <f>SUM(E409)</f>
        <v>100000</v>
      </c>
      <c r="F408" s="390">
        <f>SUM(F409)</f>
        <v>650000</v>
      </c>
      <c r="G408" s="390"/>
      <c r="H408" s="390"/>
      <c r="I408" s="432">
        <f t="shared" si="57"/>
        <v>0</v>
      </c>
      <c r="J408" s="432"/>
    </row>
    <row r="409" spans="1:10" s="196" customFormat="1" ht="13.5" hidden="1">
      <c r="A409" s="189" t="s">
        <v>357</v>
      </c>
      <c r="B409" s="189">
        <v>93</v>
      </c>
      <c r="C409" s="230">
        <v>4213</v>
      </c>
      <c r="D409" s="231" t="s">
        <v>291</v>
      </c>
      <c r="E409" s="191">
        <v>100000</v>
      </c>
      <c r="F409" s="393">
        <v>650000</v>
      </c>
      <c r="G409" s="393"/>
      <c r="H409" s="393"/>
      <c r="I409" s="432">
        <f t="shared" si="57"/>
        <v>0</v>
      </c>
      <c r="J409" s="432"/>
    </row>
    <row r="410" spans="1:10" s="196" customFormat="1" ht="13.5">
      <c r="A410" s="189" t="s">
        <v>357</v>
      </c>
      <c r="B410" s="185"/>
      <c r="C410" s="228">
        <v>45</v>
      </c>
      <c r="D410" s="229" t="s">
        <v>273</v>
      </c>
      <c r="E410" s="187">
        <f>SUM(E411)</f>
        <v>645000</v>
      </c>
      <c r="F410" s="390">
        <f>SUM(F411)</f>
        <v>150000</v>
      </c>
      <c r="G410" s="390">
        <v>200000</v>
      </c>
      <c r="H410" s="390">
        <v>500000</v>
      </c>
      <c r="I410" s="432">
        <f t="shared" si="57"/>
        <v>133.33333333333331</v>
      </c>
      <c r="J410" s="432">
        <f t="shared" si="57"/>
        <v>250</v>
      </c>
    </row>
    <row r="411" spans="1:10" s="196" customFormat="1" ht="13.5">
      <c r="A411" s="189" t="s">
        <v>357</v>
      </c>
      <c r="B411" s="185"/>
      <c r="C411" s="228">
        <v>451</v>
      </c>
      <c r="D411" s="229" t="s">
        <v>104</v>
      </c>
      <c r="E411" s="187">
        <f>SUM(E412)</f>
        <v>645000</v>
      </c>
      <c r="F411" s="390">
        <f>SUM(F412)</f>
        <v>150000</v>
      </c>
      <c r="G411" s="390"/>
      <c r="H411" s="390"/>
      <c r="I411" s="432">
        <f t="shared" si="57"/>
        <v>0</v>
      </c>
      <c r="J411" s="432"/>
    </row>
    <row r="412" spans="1:10" s="196" customFormat="1" ht="13.5" hidden="1">
      <c r="A412" s="189" t="s">
        <v>357</v>
      </c>
      <c r="B412" s="189">
        <v>94</v>
      </c>
      <c r="C412" s="230">
        <v>4511</v>
      </c>
      <c r="D412" s="231" t="s">
        <v>104</v>
      </c>
      <c r="E412" s="191">
        <v>645000</v>
      </c>
      <c r="F412" s="393">
        <v>150000</v>
      </c>
      <c r="G412" s="393"/>
      <c r="H412" s="393"/>
      <c r="I412" s="432">
        <f t="shared" si="57"/>
        <v>0</v>
      </c>
      <c r="J412" s="432"/>
    </row>
    <row r="413" spans="1:10" s="196" customFormat="1" ht="14.25" thickBot="1">
      <c r="A413" s="193"/>
      <c r="B413" s="193"/>
      <c r="C413" s="238"/>
      <c r="D413" s="239"/>
      <c r="E413" s="195"/>
      <c r="F413" s="395"/>
      <c r="G413" s="395"/>
      <c r="H413" s="395"/>
      <c r="I413" s="352"/>
      <c r="J413" s="352"/>
    </row>
    <row r="414" spans="1:10" s="175" customFormat="1" ht="15.75" thickBot="1">
      <c r="A414" s="721" t="s">
        <v>292</v>
      </c>
      <c r="B414" s="722"/>
      <c r="C414" s="722"/>
      <c r="D414" s="722"/>
      <c r="E414" s="299">
        <f>SUM(E418+E431+E438+E458+E465+E472)</f>
        <v>1645000</v>
      </c>
      <c r="F414" s="418">
        <f>SUM(F418+F431+F438+F448+F458+F465+F472)</f>
        <v>3510000</v>
      </c>
      <c r="G414" s="418">
        <f>SUM(G418+G431+G438+G448+G458+G465+G472)</f>
        <v>1380000</v>
      </c>
      <c r="H414" s="418">
        <f>SUM(H418+H431+H438+H448+H458+H465+H472)</f>
        <v>1570000</v>
      </c>
      <c r="I414" s="348">
        <f>AVERAGE(G414/F414*100)</f>
        <v>39.31623931623932</v>
      </c>
      <c r="J414" s="348">
        <f>AVERAGE(H414/G414*100)</f>
        <v>113.76811594202898</v>
      </c>
    </row>
    <row r="415" spans="3:10" s="188" customFormat="1" ht="13.5">
      <c r="C415" s="300"/>
      <c r="D415" s="285"/>
      <c r="E415" s="297"/>
      <c r="F415" s="408"/>
      <c r="G415" s="408"/>
      <c r="H415" s="408"/>
      <c r="I415" s="347"/>
      <c r="J415" s="347"/>
    </row>
    <row r="416" spans="1:10" s="159" customFormat="1" ht="27">
      <c r="A416" s="192"/>
      <c r="C416" s="265"/>
      <c r="D416" s="273" t="s">
        <v>254</v>
      </c>
      <c r="E416" s="180"/>
      <c r="F416" s="387"/>
      <c r="G416" s="387"/>
      <c r="H416" s="387"/>
      <c r="I416" s="357"/>
      <c r="J416" s="357"/>
    </row>
    <row r="417" spans="3:10" s="171" customFormat="1" ht="14.25" customHeight="1">
      <c r="C417" s="279"/>
      <c r="D417" s="336" t="s">
        <v>203</v>
      </c>
      <c r="E417" s="289"/>
      <c r="F417" s="388"/>
      <c r="G417" s="416"/>
      <c r="H417" s="416"/>
      <c r="I417" s="358"/>
      <c r="J417" s="358"/>
    </row>
    <row r="418" spans="3:10" s="171" customFormat="1" ht="13.5">
      <c r="C418" s="279"/>
      <c r="D418" s="375" t="s">
        <v>344</v>
      </c>
      <c r="E418" s="268">
        <f>SUM(E419+E424)</f>
        <v>0</v>
      </c>
      <c r="F418" s="382">
        <f>SUM(F419+F424)</f>
        <v>160000</v>
      </c>
      <c r="G418" s="382">
        <f>SUM(G419+G424)</f>
        <v>150000</v>
      </c>
      <c r="H418" s="382">
        <f>SUM(H419+H424)</f>
        <v>100000</v>
      </c>
      <c r="I418" s="434">
        <f>AVERAGE(G418/F418*100)</f>
        <v>93.75</v>
      </c>
      <c r="J418" s="434">
        <f>AVERAGE(H418/G418*100)</f>
        <v>66.66666666666666</v>
      </c>
    </row>
    <row r="419" spans="1:10" s="196" customFormat="1" ht="13.5">
      <c r="A419" s="189" t="s">
        <v>321</v>
      </c>
      <c r="B419" s="185"/>
      <c r="C419" s="228">
        <v>32</v>
      </c>
      <c r="D419" s="229" t="s">
        <v>48</v>
      </c>
      <c r="E419" s="187">
        <f>SUM(E420+E422)</f>
        <v>0</v>
      </c>
      <c r="F419" s="390">
        <f>SUM(F420+F422)</f>
        <v>85000</v>
      </c>
      <c r="G419" s="390">
        <v>50000</v>
      </c>
      <c r="H419" s="390">
        <v>50000</v>
      </c>
      <c r="I419" s="432">
        <f aca="true" t="shared" si="58" ref="I419:J426">AVERAGE(G419/F419*100)</f>
        <v>58.82352941176471</v>
      </c>
      <c r="J419" s="432">
        <f t="shared" si="58"/>
        <v>100</v>
      </c>
    </row>
    <row r="420" spans="1:10" s="196" customFormat="1" ht="13.5">
      <c r="A420" s="189" t="s">
        <v>321</v>
      </c>
      <c r="B420" s="185"/>
      <c r="C420" s="228">
        <v>322</v>
      </c>
      <c r="D420" s="229" t="s">
        <v>53</v>
      </c>
      <c r="E420" s="187">
        <f>SUM(E421)</f>
        <v>0</v>
      </c>
      <c r="F420" s="390">
        <f>SUM(F421)</f>
        <v>15000</v>
      </c>
      <c r="G420" s="390"/>
      <c r="H420" s="390"/>
      <c r="I420" s="432">
        <f t="shared" si="58"/>
        <v>0</v>
      </c>
      <c r="J420" s="432"/>
    </row>
    <row r="421" spans="1:10" s="196" customFormat="1" ht="13.5" hidden="1">
      <c r="A421" s="189" t="s">
        <v>321</v>
      </c>
      <c r="B421" s="332">
        <v>95</v>
      </c>
      <c r="C421" s="230">
        <v>3224</v>
      </c>
      <c r="D421" s="231" t="s">
        <v>197</v>
      </c>
      <c r="E421" s="301">
        <v>0</v>
      </c>
      <c r="F421" s="393">
        <v>15000</v>
      </c>
      <c r="G421" s="393"/>
      <c r="H421" s="393"/>
      <c r="I421" s="432">
        <f t="shared" si="58"/>
        <v>0</v>
      </c>
      <c r="J421" s="432"/>
    </row>
    <row r="422" spans="1:10" s="196" customFormat="1" ht="13.5">
      <c r="A422" s="189" t="s">
        <v>321</v>
      </c>
      <c r="B422" s="185"/>
      <c r="C422" s="228">
        <v>323</v>
      </c>
      <c r="D422" s="229" t="s">
        <v>57</v>
      </c>
      <c r="E422" s="187">
        <f>SUM(E423)</f>
        <v>0</v>
      </c>
      <c r="F422" s="390">
        <f>SUM(F423)</f>
        <v>70000</v>
      </c>
      <c r="G422" s="390"/>
      <c r="H422" s="390"/>
      <c r="I422" s="432">
        <f t="shared" si="58"/>
        <v>0</v>
      </c>
      <c r="J422" s="432"/>
    </row>
    <row r="423" spans="1:10" s="196" customFormat="1" ht="13.5" hidden="1">
      <c r="A423" s="189" t="s">
        <v>321</v>
      </c>
      <c r="B423" s="189">
        <v>96</v>
      </c>
      <c r="C423" s="230">
        <v>3232</v>
      </c>
      <c r="D423" s="231" t="s">
        <v>250</v>
      </c>
      <c r="E423" s="191">
        <v>0</v>
      </c>
      <c r="F423" s="393">
        <v>70000</v>
      </c>
      <c r="G423" s="393"/>
      <c r="H423" s="393"/>
      <c r="I423" s="432">
        <f t="shared" si="58"/>
        <v>0</v>
      </c>
      <c r="J423" s="432"/>
    </row>
    <row r="424" spans="1:10" s="196" customFormat="1" ht="13.5">
      <c r="A424" s="189" t="s">
        <v>321</v>
      </c>
      <c r="B424" s="185"/>
      <c r="C424" s="228">
        <v>42</v>
      </c>
      <c r="D424" s="229" t="s">
        <v>258</v>
      </c>
      <c r="E424" s="187">
        <f>SUM(E425)</f>
        <v>0</v>
      </c>
      <c r="F424" s="390">
        <f>SUM(F425)</f>
        <v>75000</v>
      </c>
      <c r="G424" s="390">
        <v>100000</v>
      </c>
      <c r="H424" s="390">
        <v>50000</v>
      </c>
      <c r="I424" s="432">
        <f t="shared" si="58"/>
        <v>133.33333333333331</v>
      </c>
      <c r="J424" s="432">
        <f t="shared" si="58"/>
        <v>50</v>
      </c>
    </row>
    <row r="425" spans="1:10" s="196" customFormat="1" ht="13.5">
      <c r="A425" s="189" t="s">
        <v>321</v>
      </c>
      <c r="B425" s="185"/>
      <c r="C425" s="228">
        <v>422</v>
      </c>
      <c r="D425" s="229" t="s">
        <v>100</v>
      </c>
      <c r="E425" s="187">
        <f>SUM(E426)</f>
        <v>0</v>
      </c>
      <c r="F425" s="390">
        <f>SUM(F426)</f>
        <v>75000</v>
      </c>
      <c r="G425" s="390"/>
      <c r="H425" s="390"/>
      <c r="I425" s="432">
        <f t="shared" si="58"/>
        <v>0</v>
      </c>
      <c r="J425" s="432"/>
    </row>
    <row r="426" spans="1:10" s="196" customFormat="1" ht="13.5" hidden="1">
      <c r="A426" s="189" t="s">
        <v>321</v>
      </c>
      <c r="B426" s="189">
        <v>97</v>
      </c>
      <c r="C426" s="230">
        <v>4227</v>
      </c>
      <c r="D426" s="231" t="s">
        <v>103</v>
      </c>
      <c r="E426" s="191">
        <v>0</v>
      </c>
      <c r="F426" s="393">
        <v>75000</v>
      </c>
      <c r="G426" s="393"/>
      <c r="H426" s="393"/>
      <c r="I426" s="432">
        <f t="shared" si="58"/>
        <v>0</v>
      </c>
      <c r="J426" s="432"/>
    </row>
    <row r="427" spans="1:10" s="196" customFormat="1" ht="13.5">
      <c r="A427" s="193"/>
      <c r="B427" s="193"/>
      <c r="C427" s="238"/>
      <c r="D427" s="239"/>
      <c r="E427" s="195"/>
      <c r="F427" s="395"/>
      <c r="G427" s="395"/>
      <c r="H427" s="395"/>
      <c r="I427" s="352"/>
      <c r="J427" s="352"/>
    </row>
    <row r="428" spans="3:10" s="192" customFormat="1" ht="15">
      <c r="C428" s="265"/>
      <c r="D428" s="292"/>
      <c r="E428" s="298"/>
      <c r="F428" s="417"/>
      <c r="G428" s="417"/>
      <c r="H428" s="417"/>
      <c r="I428" s="347"/>
      <c r="J428" s="347"/>
    </row>
    <row r="429" spans="1:10" s="159" customFormat="1" ht="30" customHeight="1">
      <c r="A429" s="192"/>
      <c r="C429" s="265"/>
      <c r="D429" s="273" t="s">
        <v>254</v>
      </c>
      <c r="E429" s="180"/>
      <c r="F429" s="387"/>
      <c r="G429" s="387"/>
      <c r="H429" s="387"/>
      <c r="I429" s="357"/>
      <c r="J429" s="357"/>
    </row>
    <row r="430" spans="3:10" s="171" customFormat="1" ht="14.25" customHeight="1">
      <c r="C430" s="279"/>
      <c r="D430" s="336" t="s">
        <v>262</v>
      </c>
      <c r="E430" s="289"/>
      <c r="F430" s="388"/>
      <c r="G430" s="416"/>
      <c r="H430" s="416"/>
      <c r="I430" s="358"/>
      <c r="J430" s="358"/>
    </row>
    <row r="431" spans="3:10" s="171" customFormat="1" ht="13.5">
      <c r="C431" s="279"/>
      <c r="D431" s="374" t="s">
        <v>345</v>
      </c>
      <c r="E431" s="268">
        <f aca="true" t="shared" si="59" ref="E431:H433">SUM(E432)</f>
        <v>350000</v>
      </c>
      <c r="F431" s="382">
        <f t="shared" si="59"/>
        <v>1000000</v>
      </c>
      <c r="G431" s="382">
        <f t="shared" si="59"/>
        <v>500000</v>
      </c>
      <c r="H431" s="382">
        <f t="shared" si="59"/>
        <v>200000</v>
      </c>
      <c r="I431" s="434">
        <f>AVERAGE(G431/F431*100)</f>
        <v>50</v>
      </c>
      <c r="J431" s="434">
        <f>AVERAGE(H431/G431*100)</f>
        <v>40</v>
      </c>
    </row>
    <row r="432" spans="1:10" s="196" customFormat="1" ht="13.5">
      <c r="A432" s="189" t="s">
        <v>358</v>
      </c>
      <c r="B432" s="185"/>
      <c r="C432" s="228">
        <v>42</v>
      </c>
      <c r="D432" s="229" t="s">
        <v>258</v>
      </c>
      <c r="E432" s="187">
        <f t="shared" si="59"/>
        <v>350000</v>
      </c>
      <c r="F432" s="390">
        <f t="shared" si="59"/>
        <v>1000000</v>
      </c>
      <c r="G432" s="390">
        <v>500000</v>
      </c>
      <c r="H432" s="390">
        <v>200000</v>
      </c>
      <c r="I432" s="432">
        <f aca="true" t="shared" si="60" ref="I432:J434">AVERAGE(G432/F432*100)</f>
        <v>50</v>
      </c>
      <c r="J432" s="432">
        <f t="shared" si="60"/>
        <v>40</v>
      </c>
    </row>
    <row r="433" spans="1:10" s="196" customFormat="1" ht="13.5">
      <c r="A433" s="189" t="s">
        <v>358</v>
      </c>
      <c r="B433" s="185"/>
      <c r="C433" s="228">
        <v>421</v>
      </c>
      <c r="D433" s="229" t="s">
        <v>98</v>
      </c>
      <c r="E433" s="187">
        <f t="shared" si="59"/>
        <v>350000</v>
      </c>
      <c r="F433" s="390">
        <f t="shared" si="59"/>
        <v>1000000</v>
      </c>
      <c r="G433" s="390"/>
      <c r="H433" s="390"/>
      <c r="I433" s="432">
        <f t="shared" si="60"/>
        <v>0</v>
      </c>
      <c r="J433" s="432"/>
    </row>
    <row r="434" spans="1:10" s="196" customFormat="1" ht="13.5" hidden="1">
      <c r="A434" s="189" t="s">
        <v>358</v>
      </c>
      <c r="B434" s="189">
        <v>98</v>
      </c>
      <c r="C434" s="230">
        <v>4212</v>
      </c>
      <c r="D434" s="231" t="s">
        <v>99</v>
      </c>
      <c r="E434" s="191">
        <v>350000</v>
      </c>
      <c r="F434" s="393">
        <v>1000000</v>
      </c>
      <c r="G434" s="393"/>
      <c r="H434" s="393"/>
      <c r="I434" s="432">
        <f t="shared" si="60"/>
        <v>0</v>
      </c>
      <c r="J434" s="432"/>
    </row>
    <row r="435" spans="1:10" s="196" customFormat="1" ht="13.5">
      <c r="A435" s="193"/>
      <c r="B435" s="193"/>
      <c r="C435" s="238"/>
      <c r="D435" s="239"/>
      <c r="E435" s="195"/>
      <c r="F435" s="395"/>
      <c r="G435" s="395"/>
      <c r="H435" s="395"/>
      <c r="I435" s="352"/>
      <c r="J435" s="352"/>
    </row>
    <row r="436" spans="3:10" s="171" customFormat="1" ht="13.5">
      <c r="C436" s="279"/>
      <c r="D436" s="286" t="s">
        <v>350</v>
      </c>
      <c r="E436" s="180"/>
      <c r="F436" s="387"/>
      <c r="G436" s="387"/>
      <c r="H436" s="387"/>
      <c r="I436" s="357"/>
      <c r="J436" s="357"/>
    </row>
    <row r="437" spans="3:10" s="171" customFormat="1" ht="14.25" customHeight="1">
      <c r="C437" s="279"/>
      <c r="D437" s="336" t="s">
        <v>203</v>
      </c>
      <c r="E437" s="182"/>
      <c r="F437" s="388"/>
      <c r="G437" s="416"/>
      <c r="H437" s="388"/>
      <c r="I437" s="358"/>
      <c r="J437" s="358"/>
    </row>
    <row r="438" spans="3:10" s="171" customFormat="1" ht="13.5">
      <c r="C438" s="279"/>
      <c r="D438" s="375" t="s">
        <v>346</v>
      </c>
      <c r="E438" s="268">
        <f>SUM(E439+E442)</f>
        <v>645000</v>
      </c>
      <c r="F438" s="382">
        <f>SUM(F439+F442)</f>
        <v>1300000</v>
      </c>
      <c r="G438" s="382">
        <f>SUM(G439+G442)</f>
        <v>150000</v>
      </c>
      <c r="H438" s="382">
        <f>SUM(H439+H442)</f>
        <v>10000</v>
      </c>
      <c r="I438" s="434">
        <f>AVERAGE(G438/F438*100)</f>
        <v>11.538461538461538</v>
      </c>
      <c r="J438" s="434">
        <f>AVERAGE(H438/G438*100)</f>
        <v>6.666666666666667</v>
      </c>
    </row>
    <row r="439" spans="1:10" s="196" customFormat="1" ht="13.5">
      <c r="A439" s="189" t="s">
        <v>359</v>
      </c>
      <c r="B439" s="185"/>
      <c r="C439" s="228">
        <v>32</v>
      </c>
      <c r="D439" s="229" t="s">
        <v>48</v>
      </c>
      <c r="E439" s="187">
        <f>SUM(E440)</f>
        <v>0</v>
      </c>
      <c r="F439" s="390">
        <f>SUM(F440)</f>
        <v>300000</v>
      </c>
      <c r="G439" s="390">
        <v>50000</v>
      </c>
      <c r="H439" s="390">
        <v>10000</v>
      </c>
      <c r="I439" s="432">
        <f aca="true" t="shared" si="61" ref="I439:J444">AVERAGE(G439/F439*100)</f>
        <v>16.666666666666664</v>
      </c>
      <c r="J439" s="432">
        <f t="shared" si="61"/>
        <v>20</v>
      </c>
    </row>
    <row r="440" spans="1:10" s="196" customFormat="1" ht="13.5">
      <c r="A440" s="189" t="s">
        <v>359</v>
      </c>
      <c r="B440" s="185"/>
      <c r="C440" s="228">
        <v>323</v>
      </c>
      <c r="D440" s="229" t="s">
        <v>57</v>
      </c>
      <c r="E440" s="187">
        <f>SUM(E441)</f>
        <v>0</v>
      </c>
      <c r="F440" s="390">
        <f>SUM(F441)</f>
        <v>300000</v>
      </c>
      <c r="G440" s="390"/>
      <c r="H440" s="390"/>
      <c r="I440" s="432">
        <f t="shared" si="61"/>
        <v>0</v>
      </c>
      <c r="J440" s="432"/>
    </row>
    <row r="441" spans="1:10" s="196" customFormat="1" ht="13.5" hidden="1">
      <c r="A441" s="189" t="s">
        <v>359</v>
      </c>
      <c r="B441" s="189">
        <v>99</v>
      </c>
      <c r="C441" s="230">
        <v>3232</v>
      </c>
      <c r="D441" s="231" t="s">
        <v>250</v>
      </c>
      <c r="E441" s="191">
        <v>0</v>
      </c>
      <c r="F441" s="393">
        <v>300000</v>
      </c>
      <c r="G441" s="393"/>
      <c r="H441" s="393"/>
      <c r="I441" s="432">
        <f t="shared" si="61"/>
        <v>0</v>
      </c>
      <c r="J441" s="432"/>
    </row>
    <row r="442" spans="1:10" s="196" customFormat="1" ht="13.5">
      <c r="A442" s="189" t="s">
        <v>359</v>
      </c>
      <c r="B442" s="185"/>
      <c r="C442" s="228">
        <v>45</v>
      </c>
      <c r="D442" s="229" t="s">
        <v>273</v>
      </c>
      <c r="E442" s="187">
        <f aca="true" t="shared" si="62" ref="E442:H443">SUM(E443)</f>
        <v>645000</v>
      </c>
      <c r="F442" s="390">
        <f t="shared" si="62"/>
        <v>1000000</v>
      </c>
      <c r="G442" s="390">
        <v>100000</v>
      </c>
      <c r="H442" s="390">
        <f t="shared" si="62"/>
        <v>0</v>
      </c>
      <c r="I442" s="432">
        <f t="shared" si="61"/>
        <v>10</v>
      </c>
      <c r="J442" s="432">
        <f t="shared" si="61"/>
        <v>0</v>
      </c>
    </row>
    <row r="443" spans="1:10" s="196" customFormat="1" ht="13.5">
      <c r="A443" s="189" t="s">
        <v>359</v>
      </c>
      <c r="B443" s="185"/>
      <c r="C443" s="228">
        <v>451</v>
      </c>
      <c r="D443" s="229" t="s">
        <v>104</v>
      </c>
      <c r="E443" s="187">
        <f t="shared" si="62"/>
        <v>645000</v>
      </c>
      <c r="F443" s="390">
        <f t="shared" si="62"/>
        <v>1000000</v>
      </c>
      <c r="G443" s="390"/>
      <c r="H443" s="390"/>
      <c r="I443" s="432">
        <f t="shared" si="61"/>
        <v>0</v>
      </c>
      <c r="J443" s="432"/>
    </row>
    <row r="444" spans="1:10" s="196" customFormat="1" ht="13.5" hidden="1">
      <c r="A444" s="189" t="s">
        <v>359</v>
      </c>
      <c r="B444" s="189">
        <v>100</v>
      </c>
      <c r="C444" s="230">
        <v>4511</v>
      </c>
      <c r="D444" s="231" t="s">
        <v>104</v>
      </c>
      <c r="E444" s="191">
        <v>645000</v>
      </c>
      <c r="F444" s="393">
        <v>1000000</v>
      </c>
      <c r="G444" s="393"/>
      <c r="H444" s="393"/>
      <c r="I444" s="432">
        <f t="shared" si="61"/>
        <v>0</v>
      </c>
      <c r="J444" s="432"/>
    </row>
    <row r="445" spans="1:10" s="196" customFormat="1" ht="13.5">
      <c r="A445" s="193"/>
      <c r="B445" s="193"/>
      <c r="C445" s="238"/>
      <c r="D445" s="239"/>
      <c r="E445" s="195"/>
      <c r="F445" s="395"/>
      <c r="G445" s="395"/>
      <c r="H445" s="395"/>
      <c r="I445" s="352"/>
      <c r="J445" s="352"/>
    </row>
    <row r="446" spans="1:10" s="159" customFormat="1" ht="30" customHeight="1">
      <c r="A446" s="192"/>
      <c r="C446" s="265"/>
      <c r="D446" s="273" t="s">
        <v>254</v>
      </c>
      <c r="E446" s="180"/>
      <c r="F446" s="387"/>
      <c r="G446" s="387"/>
      <c r="H446" s="387"/>
      <c r="I446" s="357"/>
      <c r="J446" s="357"/>
    </row>
    <row r="447" spans="3:10" s="171" customFormat="1" ht="14.25" customHeight="1">
      <c r="C447" s="279"/>
      <c r="D447" s="336" t="s">
        <v>262</v>
      </c>
      <c r="E447" s="289"/>
      <c r="F447" s="388"/>
      <c r="G447" s="416"/>
      <c r="H447" s="416"/>
      <c r="I447" s="358"/>
      <c r="J447" s="358"/>
    </row>
    <row r="448" spans="3:10" s="171" customFormat="1" ht="13.5">
      <c r="C448" s="279"/>
      <c r="D448" s="374" t="s">
        <v>361</v>
      </c>
      <c r="E448" s="268">
        <f>SUM(E449+E452)</f>
        <v>0</v>
      </c>
      <c r="F448" s="382">
        <f>SUM(F449+F452)</f>
        <v>300000</v>
      </c>
      <c r="G448" s="382">
        <f>SUM(G449+G452)</f>
        <v>100000</v>
      </c>
      <c r="H448" s="382">
        <f>SUM(H449+H452)</f>
        <v>1000000</v>
      </c>
      <c r="I448" s="434">
        <f>AVERAGE(G448/F448*100)</f>
        <v>33.33333333333333</v>
      </c>
      <c r="J448" s="434">
        <f>AVERAGE(H448/G448*100)</f>
        <v>1000</v>
      </c>
    </row>
    <row r="449" spans="1:10" s="215" customFormat="1" ht="13.5">
      <c r="A449" s="332" t="s">
        <v>360</v>
      </c>
      <c r="B449" s="185"/>
      <c r="C449" s="228">
        <v>41</v>
      </c>
      <c r="D449" s="229" t="s">
        <v>256</v>
      </c>
      <c r="E449" s="187">
        <f aca="true" t="shared" si="63" ref="E449:H450">SUM(E450)</f>
        <v>0</v>
      </c>
      <c r="F449" s="390">
        <f t="shared" si="63"/>
        <v>250000</v>
      </c>
      <c r="G449" s="390">
        <f t="shared" si="63"/>
        <v>0</v>
      </c>
      <c r="H449" s="390">
        <f t="shared" si="63"/>
        <v>0</v>
      </c>
      <c r="I449" s="432">
        <f aca="true" t="shared" si="64" ref="I449:J454">AVERAGE(G449/F449*100)</f>
        <v>0</v>
      </c>
      <c r="J449" s="432"/>
    </row>
    <row r="450" spans="1:10" s="196" customFormat="1" ht="13.5">
      <c r="A450" s="332" t="s">
        <v>360</v>
      </c>
      <c r="B450" s="185"/>
      <c r="C450" s="228">
        <v>411</v>
      </c>
      <c r="D450" s="229" t="s">
        <v>96</v>
      </c>
      <c r="E450" s="187">
        <f t="shared" si="63"/>
        <v>0</v>
      </c>
      <c r="F450" s="390">
        <f t="shared" si="63"/>
        <v>250000</v>
      </c>
      <c r="G450" s="390"/>
      <c r="H450" s="390"/>
      <c r="I450" s="432">
        <f t="shared" si="64"/>
        <v>0</v>
      </c>
      <c r="J450" s="432"/>
    </row>
    <row r="451" spans="1:10" s="196" customFormat="1" ht="13.5" hidden="1">
      <c r="A451" s="332" t="s">
        <v>360</v>
      </c>
      <c r="B451" s="189">
        <v>101</v>
      </c>
      <c r="C451" s="230">
        <v>4111</v>
      </c>
      <c r="D451" s="231" t="s">
        <v>41</v>
      </c>
      <c r="E451" s="191">
        <v>0</v>
      </c>
      <c r="F451" s="393">
        <v>250000</v>
      </c>
      <c r="G451" s="393"/>
      <c r="H451" s="393"/>
      <c r="I451" s="432">
        <f t="shared" si="64"/>
        <v>0</v>
      </c>
      <c r="J451" s="432"/>
    </row>
    <row r="452" spans="1:10" s="196" customFormat="1" ht="13.5">
      <c r="A452" s="332" t="s">
        <v>360</v>
      </c>
      <c r="B452" s="185"/>
      <c r="C452" s="228">
        <v>42</v>
      </c>
      <c r="D452" s="229" t="s">
        <v>258</v>
      </c>
      <c r="E452" s="187">
        <f>SUM(E453)</f>
        <v>0</v>
      </c>
      <c r="F452" s="390">
        <f>SUM(F453)</f>
        <v>50000</v>
      </c>
      <c r="G452" s="390">
        <v>100000</v>
      </c>
      <c r="H452" s="390">
        <v>1000000</v>
      </c>
      <c r="I452" s="432">
        <f t="shared" si="64"/>
        <v>200</v>
      </c>
      <c r="J452" s="432">
        <f t="shared" si="64"/>
        <v>1000</v>
      </c>
    </row>
    <row r="453" spans="1:10" s="196" customFormat="1" ht="13.5">
      <c r="A453" s="332" t="s">
        <v>360</v>
      </c>
      <c r="B453" s="185"/>
      <c r="C453" s="228">
        <v>421</v>
      </c>
      <c r="D453" s="229" t="s">
        <v>98</v>
      </c>
      <c r="E453" s="187">
        <f>SUM(E454)</f>
        <v>0</v>
      </c>
      <c r="F453" s="390">
        <f>SUM(F454)</f>
        <v>50000</v>
      </c>
      <c r="G453" s="390"/>
      <c r="H453" s="390"/>
      <c r="I453" s="432">
        <f t="shared" si="64"/>
        <v>0</v>
      </c>
      <c r="J453" s="432"/>
    </row>
    <row r="454" spans="1:10" s="196" customFormat="1" ht="13.5" hidden="1">
      <c r="A454" s="332" t="s">
        <v>360</v>
      </c>
      <c r="B454" s="189">
        <v>102</v>
      </c>
      <c r="C454" s="230">
        <v>4214</v>
      </c>
      <c r="D454" s="231" t="s">
        <v>259</v>
      </c>
      <c r="E454" s="191">
        <v>0</v>
      </c>
      <c r="F454" s="393">
        <v>50000</v>
      </c>
      <c r="G454" s="393"/>
      <c r="H454" s="393"/>
      <c r="I454" s="432">
        <f t="shared" si="64"/>
        <v>0</v>
      </c>
      <c r="J454" s="432"/>
    </row>
    <row r="455" spans="1:10" s="196" customFormat="1" ht="13.5">
      <c r="A455" s="193"/>
      <c r="B455" s="193"/>
      <c r="C455" s="238"/>
      <c r="D455" s="239"/>
      <c r="E455" s="195"/>
      <c r="F455" s="395"/>
      <c r="G455" s="395"/>
      <c r="H455" s="395"/>
      <c r="I455" s="352"/>
      <c r="J455" s="352"/>
    </row>
    <row r="456" spans="3:10" s="171" customFormat="1" ht="27">
      <c r="C456" s="279"/>
      <c r="D456" s="273" t="s">
        <v>263</v>
      </c>
      <c r="E456" s="180"/>
      <c r="F456" s="387"/>
      <c r="G456" s="387"/>
      <c r="H456" s="387"/>
      <c r="I456" s="357"/>
      <c r="J456" s="357"/>
    </row>
    <row r="457" spans="3:10" s="171" customFormat="1" ht="13.5">
      <c r="C457" s="279"/>
      <c r="D457" s="336" t="s">
        <v>264</v>
      </c>
      <c r="E457" s="182"/>
      <c r="F457" s="388"/>
      <c r="G457" s="416"/>
      <c r="H457" s="416"/>
      <c r="I457" s="358"/>
      <c r="J457" s="358"/>
    </row>
    <row r="458" spans="3:10" s="171" customFormat="1" ht="13.5">
      <c r="C458" s="279"/>
      <c r="D458" s="375" t="s">
        <v>362</v>
      </c>
      <c r="E458" s="268">
        <f aca="true" t="shared" si="65" ref="E458:H460">SUM(E459)</f>
        <v>500000</v>
      </c>
      <c r="F458" s="382">
        <f t="shared" si="65"/>
        <v>150000</v>
      </c>
      <c r="G458" s="382">
        <f t="shared" si="65"/>
        <v>100000</v>
      </c>
      <c r="H458" s="382">
        <f t="shared" si="65"/>
        <v>100000</v>
      </c>
      <c r="I458" s="434">
        <f>AVERAGE(G458/F458*100)</f>
        <v>66.66666666666666</v>
      </c>
      <c r="J458" s="434">
        <f>AVERAGE(H458/G458*100)</f>
        <v>100</v>
      </c>
    </row>
    <row r="459" spans="1:10" s="196" customFormat="1" ht="13.5">
      <c r="A459" s="332" t="s">
        <v>363</v>
      </c>
      <c r="B459" s="185"/>
      <c r="C459" s="228">
        <v>42</v>
      </c>
      <c r="D459" s="229" t="s">
        <v>258</v>
      </c>
      <c r="E459" s="187">
        <f t="shared" si="65"/>
        <v>500000</v>
      </c>
      <c r="F459" s="390">
        <f t="shared" si="65"/>
        <v>150000</v>
      </c>
      <c r="G459" s="390">
        <v>100000</v>
      </c>
      <c r="H459" s="390">
        <v>100000</v>
      </c>
      <c r="I459" s="432">
        <f aca="true" t="shared" si="66" ref="I459:J461">AVERAGE(G459/F459*100)</f>
        <v>66.66666666666666</v>
      </c>
      <c r="J459" s="432">
        <f t="shared" si="66"/>
        <v>100</v>
      </c>
    </row>
    <row r="460" spans="1:10" s="196" customFormat="1" ht="13.5">
      <c r="A460" s="332" t="s">
        <v>363</v>
      </c>
      <c r="B460" s="185"/>
      <c r="C460" s="228">
        <v>421</v>
      </c>
      <c r="D460" s="229" t="s">
        <v>98</v>
      </c>
      <c r="E460" s="187">
        <f t="shared" si="65"/>
        <v>500000</v>
      </c>
      <c r="F460" s="390">
        <f t="shared" si="65"/>
        <v>150000</v>
      </c>
      <c r="G460" s="390"/>
      <c r="H460" s="390"/>
      <c r="I460" s="432">
        <f t="shared" si="66"/>
        <v>0</v>
      </c>
      <c r="J460" s="432"/>
    </row>
    <row r="461" spans="1:10" s="196" customFormat="1" ht="13.5" hidden="1">
      <c r="A461" s="332" t="s">
        <v>363</v>
      </c>
      <c r="B461" s="189">
        <v>103</v>
      </c>
      <c r="C461" s="230">
        <v>4214</v>
      </c>
      <c r="D461" s="231" t="s">
        <v>259</v>
      </c>
      <c r="E461" s="191">
        <v>500000</v>
      </c>
      <c r="F461" s="393">
        <v>150000</v>
      </c>
      <c r="G461" s="393"/>
      <c r="H461" s="393"/>
      <c r="I461" s="432">
        <f t="shared" si="66"/>
        <v>0</v>
      </c>
      <c r="J461" s="432"/>
    </row>
    <row r="462" spans="1:10" s="196" customFormat="1" ht="13.5">
      <c r="A462" s="302"/>
      <c r="B462" s="193"/>
      <c r="C462" s="238"/>
      <c r="D462" s="239"/>
      <c r="E462" s="195"/>
      <c r="F462" s="395"/>
      <c r="G462" s="395"/>
      <c r="H462" s="395"/>
      <c r="I462" s="352"/>
      <c r="J462" s="352"/>
    </row>
    <row r="463" spans="3:10" s="171" customFormat="1" ht="13.5">
      <c r="C463" s="279"/>
      <c r="D463" s="286" t="s">
        <v>265</v>
      </c>
      <c r="E463" s="180"/>
      <c r="F463" s="387"/>
      <c r="G463" s="387"/>
      <c r="H463" s="387"/>
      <c r="I463" s="357"/>
      <c r="J463" s="357"/>
    </row>
    <row r="464" spans="3:10" s="171" customFormat="1" ht="14.25" customHeight="1">
      <c r="C464" s="279"/>
      <c r="D464" s="335" t="s">
        <v>297</v>
      </c>
      <c r="E464" s="182"/>
      <c r="F464" s="388"/>
      <c r="G464" s="416"/>
      <c r="H464" s="416"/>
      <c r="I464" s="358"/>
      <c r="J464" s="358"/>
    </row>
    <row r="465" spans="3:10" s="171" customFormat="1" ht="13.5">
      <c r="C465" s="279"/>
      <c r="D465" s="375" t="s">
        <v>364</v>
      </c>
      <c r="E465" s="268">
        <f aca="true" t="shared" si="67" ref="E465:H467">SUM(E466)</f>
        <v>50000</v>
      </c>
      <c r="F465" s="382">
        <f t="shared" si="67"/>
        <v>500000</v>
      </c>
      <c r="G465" s="382">
        <f t="shared" si="67"/>
        <v>300000</v>
      </c>
      <c r="H465" s="382">
        <f t="shared" si="67"/>
        <v>100000</v>
      </c>
      <c r="I465" s="434">
        <f>AVERAGE(G465/F465*100)</f>
        <v>60</v>
      </c>
      <c r="J465" s="434">
        <f>AVERAGE(H465/G465*100)</f>
        <v>33.33333333333333</v>
      </c>
    </row>
    <row r="466" spans="1:10" s="196" customFormat="1" ht="13.5">
      <c r="A466" s="332" t="s">
        <v>365</v>
      </c>
      <c r="B466" s="185"/>
      <c r="C466" s="228">
        <v>42</v>
      </c>
      <c r="D466" s="229" t="s">
        <v>258</v>
      </c>
      <c r="E466" s="187">
        <f t="shared" si="67"/>
        <v>50000</v>
      </c>
      <c r="F466" s="390">
        <f t="shared" si="67"/>
        <v>500000</v>
      </c>
      <c r="G466" s="390">
        <v>300000</v>
      </c>
      <c r="H466" s="390">
        <v>100000</v>
      </c>
      <c r="I466" s="432">
        <f aca="true" t="shared" si="68" ref="I466:J468">AVERAGE(G466/F466*100)</f>
        <v>60</v>
      </c>
      <c r="J466" s="432">
        <f t="shared" si="68"/>
        <v>33.33333333333333</v>
      </c>
    </row>
    <row r="467" spans="1:10" s="196" customFormat="1" ht="13.5">
      <c r="A467" s="332" t="s">
        <v>365</v>
      </c>
      <c r="B467" s="185"/>
      <c r="C467" s="228">
        <v>421</v>
      </c>
      <c r="D467" s="229" t="s">
        <v>98</v>
      </c>
      <c r="E467" s="187">
        <f t="shared" si="67"/>
        <v>50000</v>
      </c>
      <c r="F467" s="390">
        <f t="shared" si="67"/>
        <v>500000</v>
      </c>
      <c r="G467" s="390"/>
      <c r="H467" s="390"/>
      <c r="I467" s="432">
        <f t="shared" si="68"/>
        <v>0</v>
      </c>
      <c r="J467" s="432"/>
    </row>
    <row r="468" spans="1:10" s="196" customFormat="1" ht="13.5" hidden="1">
      <c r="A468" s="332" t="s">
        <v>365</v>
      </c>
      <c r="B468" s="189">
        <v>104</v>
      </c>
      <c r="C468" s="230">
        <v>4214</v>
      </c>
      <c r="D468" s="231" t="s">
        <v>259</v>
      </c>
      <c r="E468" s="191">
        <v>50000</v>
      </c>
      <c r="F468" s="393">
        <v>500000</v>
      </c>
      <c r="G468" s="393"/>
      <c r="H468" s="393"/>
      <c r="I468" s="432">
        <f t="shared" si="68"/>
        <v>0</v>
      </c>
      <c r="J468" s="432"/>
    </row>
    <row r="469" spans="1:10" s="196" customFormat="1" ht="13.5">
      <c r="A469" s="193"/>
      <c r="B469" s="193"/>
      <c r="C469" s="238"/>
      <c r="D469" s="239"/>
      <c r="E469" s="195"/>
      <c r="F469" s="395"/>
      <c r="G469" s="395"/>
      <c r="H469" s="395"/>
      <c r="I469" s="352"/>
      <c r="J469" s="352"/>
    </row>
    <row r="470" spans="3:10" s="171" customFormat="1" ht="13.5">
      <c r="C470" s="279"/>
      <c r="D470" s="286" t="s">
        <v>265</v>
      </c>
      <c r="E470" s="180"/>
      <c r="F470" s="387"/>
      <c r="G470" s="387"/>
      <c r="H470" s="387"/>
      <c r="I470" s="357"/>
      <c r="J470" s="357"/>
    </row>
    <row r="471" spans="3:10" s="171" customFormat="1" ht="13.5">
      <c r="C471" s="279"/>
      <c r="D471" s="336" t="s">
        <v>297</v>
      </c>
      <c r="E471" s="182"/>
      <c r="F471" s="388"/>
      <c r="G471" s="416"/>
      <c r="H471" s="416"/>
      <c r="I471" s="358"/>
      <c r="J471" s="358"/>
    </row>
    <row r="472" spans="3:10" s="171" customFormat="1" ht="13.5">
      <c r="C472" s="279"/>
      <c r="D472" s="374" t="s">
        <v>367</v>
      </c>
      <c r="E472" s="268">
        <f aca="true" t="shared" si="69" ref="E472:H474">SUM(E473)</f>
        <v>100000</v>
      </c>
      <c r="F472" s="382">
        <f t="shared" si="69"/>
        <v>100000</v>
      </c>
      <c r="G472" s="382">
        <f t="shared" si="69"/>
        <v>80000</v>
      </c>
      <c r="H472" s="382">
        <f t="shared" si="69"/>
        <v>60000</v>
      </c>
      <c r="I472" s="434">
        <f>AVERAGE(G472/F472*100)</f>
        <v>80</v>
      </c>
      <c r="J472" s="434">
        <f>AVERAGE(H472/G472*100)</f>
        <v>75</v>
      </c>
    </row>
    <row r="473" spans="1:10" s="196" customFormat="1" ht="13.5">
      <c r="A473" s="189" t="s">
        <v>366</v>
      </c>
      <c r="B473" s="185"/>
      <c r="C473" s="228">
        <v>42</v>
      </c>
      <c r="D473" s="229" t="s">
        <v>258</v>
      </c>
      <c r="E473" s="187">
        <f t="shared" si="69"/>
        <v>100000</v>
      </c>
      <c r="F473" s="390">
        <f t="shared" si="69"/>
        <v>100000</v>
      </c>
      <c r="G473" s="390">
        <v>80000</v>
      </c>
      <c r="H473" s="390">
        <v>60000</v>
      </c>
      <c r="I473" s="432">
        <f aca="true" t="shared" si="70" ref="I473:J475">AVERAGE(G473/F473*100)</f>
        <v>80</v>
      </c>
      <c r="J473" s="432">
        <f t="shared" si="70"/>
        <v>75</v>
      </c>
    </row>
    <row r="474" spans="1:10" s="196" customFormat="1" ht="13.5">
      <c r="A474" s="189" t="s">
        <v>366</v>
      </c>
      <c r="B474" s="185"/>
      <c r="C474" s="228">
        <v>421</v>
      </c>
      <c r="D474" s="229" t="s">
        <v>98</v>
      </c>
      <c r="E474" s="187">
        <f t="shared" si="69"/>
        <v>100000</v>
      </c>
      <c r="F474" s="390">
        <f t="shared" si="69"/>
        <v>100000</v>
      </c>
      <c r="G474" s="390"/>
      <c r="H474" s="390"/>
      <c r="I474" s="432">
        <f t="shared" si="70"/>
        <v>0</v>
      </c>
      <c r="J474" s="432"/>
    </row>
    <row r="475" spans="1:10" s="196" customFormat="1" ht="13.5" hidden="1">
      <c r="A475" s="189" t="s">
        <v>366</v>
      </c>
      <c r="B475" s="189">
        <v>105</v>
      </c>
      <c r="C475" s="230">
        <v>42145</v>
      </c>
      <c r="D475" s="231" t="s">
        <v>259</v>
      </c>
      <c r="E475" s="191">
        <v>100000</v>
      </c>
      <c r="F475" s="393">
        <v>100000</v>
      </c>
      <c r="G475" s="393"/>
      <c r="H475" s="393"/>
      <c r="I475" s="432">
        <f t="shared" si="70"/>
        <v>0</v>
      </c>
      <c r="J475" s="432"/>
    </row>
    <row r="476" spans="3:10" s="192" customFormat="1" ht="14.25" thickBot="1">
      <c r="C476" s="303"/>
      <c r="D476" s="304"/>
      <c r="E476" s="298"/>
      <c r="F476" s="417"/>
      <c r="G476" s="417"/>
      <c r="H476" s="417"/>
      <c r="I476" s="347"/>
      <c r="J476" s="347"/>
    </row>
    <row r="477" spans="1:10" s="283" customFormat="1" ht="17.25" thickBot="1">
      <c r="A477" s="749" t="s">
        <v>266</v>
      </c>
      <c r="B477" s="750"/>
      <c r="C477" s="750"/>
      <c r="D477" s="750"/>
      <c r="E477" s="290">
        <f>SUM(E479)</f>
        <v>0</v>
      </c>
      <c r="F477" s="383">
        <f>SUM(F479)</f>
        <v>50000</v>
      </c>
      <c r="G477" s="383">
        <f>SUM(G479)</f>
        <v>0</v>
      </c>
      <c r="H477" s="383">
        <f>SUM(H479)</f>
        <v>0</v>
      </c>
      <c r="I477" s="346">
        <f>AVERAGE(G477/F477*100)</f>
        <v>0</v>
      </c>
      <c r="J477" s="346">
        <v>0</v>
      </c>
    </row>
    <row r="478" spans="1:10" s="283" customFormat="1" ht="17.25" thickBot="1">
      <c r="A478" s="295"/>
      <c r="B478" s="295"/>
      <c r="C478" s="295"/>
      <c r="D478" s="295"/>
      <c r="E478" s="296"/>
      <c r="F478" s="407"/>
      <c r="G478" s="407"/>
      <c r="H478" s="407"/>
      <c r="I478" s="347"/>
      <c r="J478" s="347"/>
    </row>
    <row r="479" spans="1:10" s="159" customFormat="1" ht="15.75" thickBot="1">
      <c r="A479" s="721" t="s">
        <v>267</v>
      </c>
      <c r="B479" s="722"/>
      <c r="C479" s="722"/>
      <c r="D479" s="722"/>
      <c r="E479" s="174">
        <f>SUM(E483)</f>
        <v>0</v>
      </c>
      <c r="F479" s="385">
        <f>SUM(F483)</f>
        <v>50000</v>
      </c>
      <c r="G479" s="385">
        <f>SUM(G483)</f>
        <v>0</v>
      </c>
      <c r="H479" s="385">
        <f>SUM(H483)</f>
        <v>0</v>
      </c>
      <c r="I479" s="348">
        <f>AVERAGE(G479/F479*100)</f>
        <v>0</v>
      </c>
      <c r="J479" s="348">
        <v>0</v>
      </c>
    </row>
    <row r="480" spans="1:10" s="159" customFormat="1" ht="15">
      <c r="A480" s="161"/>
      <c r="B480" s="161"/>
      <c r="C480" s="161"/>
      <c r="D480" s="161"/>
      <c r="E480" s="287"/>
      <c r="F480" s="411"/>
      <c r="G480" s="411"/>
      <c r="H480" s="411"/>
      <c r="I480" s="347"/>
      <c r="J480" s="347"/>
    </row>
    <row r="481" spans="2:10" ht="13.5">
      <c r="B481" s="171"/>
      <c r="C481" s="279"/>
      <c r="D481" s="273" t="s">
        <v>231</v>
      </c>
      <c r="E481" s="180"/>
      <c r="F481" s="387"/>
      <c r="G481" s="387"/>
      <c r="H481" s="387"/>
      <c r="I481" s="357"/>
      <c r="J481" s="357"/>
    </row>
    <row r="482" spans="2:10" ht="13.5">
      <c r="B482" s="171"/>
      <c r="C482" s="279"/>
      <c r="D482" s="336" t="s">
        <v>203</v>
      </c>
      <c r="E482" s="182"/>
      <c r="F482" s="388"/>
      <c r="G482" s="388"/>
      <c r="H482" s="388"/>
      <c r="I482" s="358"/>
      <c r="J482" s="358"/>
    </row>
    <row r="483" spans="2:10" ht="13.5">
      <c r="B483" s="171"/>
      <c r="C483" s="279"/>
      <c r="D483" s="375" t="s">
        <v>347</v>
      </c>
      <c r="E483" s="268">
        <f aca="true" t="shared" si="71" ref="E483:H485">SUM(E484)</f>
        <v>0</v>
      </c>
      <c r="F483" s="382">
        <f t="shared" si="71"/>
        <v>50000</v>
      </c>
      <c r="G483" s="382">
        <f t="shared" si="71"/>
        <v>0</v>
      </c>
      <c r="H483" s="382">
        <f t="shared" si="71"/>
        <v>0</v>
      </c>
      <c r="I483" s="434">
        <f>AVERAGE(G483/F483*100)</f>
        <v>0</v>
      </c>
      <c r="J483" s="434">
        <v>0</v>
      </c>
    </row>
    <row r="484" spans="1:10" s="196" customFormat="1" ht="13.5">
      <c r="A484" s="216" t="s">
        <v>300</v>
      </c>
      <c r="B484" s="185"/>
      <c r="C484" s="228">
        <v>42</v>
      </c>
      <c r="D484" s="305" t="s">
        <v>258</v>
      </c>
      <c r="E484" s="187">
        <f t="shared" si="71"/>
        <v>0</v>
      </c>
      <c r="F484" s="390">
        <f t="shared" si="71"/>
        <v>50000</v>
      </c>
      <c r="G484" s="390">
        <f t="shared" si="71"/>
        <v>0</v>
      </c>
      <c r="H484" s="390">
        <f t="shared" si="71"/>
        <v>0</v>
      </c>
      <c r="I484" s="432">
        <f>AVERAGE(G484/F484*100)</f>
        <v>0</v>
      </c>
      <c r="J484" s="432">
        <v>0</v>
      </c>
    </row>
    <row r="485" spans="1:10" s="215" customFormat="1" ht="13.5">
      <c r="A485" s="216" t="s">
        <v>300</v>
      </c>
      <c r="B485" s="185"/>
      <c r="C485" s="228">
        <v>426</v>
      </c>
      <c r="D485" s="229" t="s">
        <v>120</v>
      </c>
      <c r="E485" s="187">
        <f t="shared" si="71"/>
        <v>0</v>
      </c>
      <c r="F485" s="390">
        <f t="shared" si="71"/>
        <v>50000</v>
      </c>
      <c r="G485" s="390"/>
      <c r="H485" s="390"/>
      <c r="I485" s="432">
        <f>AVERAGE(G485/F485*100)</f>
        <v>0</v>
      </c>
      <c r="J485" s="432"/>
    </row>
    <row r="486" spans="1:10" s="215" customFormat="1" ht="13.5" hidden="1">
      <c r="A486" s="216" t="s">
        <v>300</v>
      </c>
      <c r="B486" s="189">
        <v>106</v>
      </c>
      <c r="C486" s="230">
        <v>42637</v>
      </c>
      <c r="D486" s="231" t="s">
        <v>268</v>
      </c>
      <c r="E486" s="191">
        <v>0</v>
      </c>
      <c r="F486" s="393">
        <v>50000</v>
      </c>
      <c r="G486" s="393"/>
      <c r="H486" s="393"/>
      <c r="I486" s="432">
        <f>AVERAGE(G486/F486*100)</f>
        <v>0</v>
      </c>
      <c r="J486" s="432"/>
    </row>
    <row r="487" spans="1:10" s="215" customFormat="1" ht="14.25" thickBot="1">
      <c r="A487" s="193"/>
      <c r="B487" s="193"/>
      <c r="C487" s="238"/>
      <c r="D487" s="239"/>
      <c r="E487" s="195"/>
      <c r="F487" s="395"/>
      <c r="G487" s="395"/>
      <c r="H487" s="395"/>
      <c r="I487" s="352"/>
      <c r="J487" s="352"/>
    </row>
    <row r="488" spans="1:10" s="283" customFormat="1" ht="17.25" thickBot="1">
      <c r="A488" s="749" t="s">
        <v>293</v>
      </c>
      <c r="B488" s="750"/>
      <c r="C488" s="750"/>
      <c r="D488" s="750"/>
      <c r="E488" s="290">
        <f>SUM(E490)</f>
        <v>0</v>
      </c>
      <c r="F488" s="383">
        <f>SUM(F490)</f>
        <v>10000</v>
      </c>
      <c r="G488" s="383">
        <f>SUM(G490)</f>
        <v>10000</v>
      </c>
      <c r="H488" s="383">
        <f>SUM(H490)</f>
        <v>10000</v>
      </c>
      <c r="I488" s="346">
        <f>AVERAGE(G488/F488*100)</f>
        <v>100</v>
      </c>
      <c r="J488" s="346">
        <f>AVERAGE(H488/G488*100)</f>
        <v>100</v>
      </c>
    </row>
    <row r="489" spans="1:10" s="283" customFormat="1" ht="17.25" thickBot="1">
      <c r="A489" s="295"/>
      <c r="B489" s="295"/>
      <c r="C489" s="295"/>
      <c r="D489" s="295"/>
      <c r="E489" s="296"/>
      <c r="F489" s="407"/>
      <c r="G489" s="407"/>
      <c r="H489" s="407"/>
      <c r="I489" s="347"/>
      <c r="J489" s="347"/>
    </row>
    <row r="490" spans="1:10" s="159" customFormat="1" ht="15.75" thickBot="1">
      <c r="A490" s="721" t="s">
        <v>294</v>
      </c>
      <c r="B490" s="722"/>
      <c r="C490" s="722"/>
      <c r="D490" s="722"/>
      <c r="E490" s="174">
        <f>SUM(E494)</f>
        <v>0</v>
      </c>
      <c r="F490" s="385">
        <f>SUM(F494)</f>
        <v>10000</v>
      </c>
      <c r="G490" s="385">
        <f>SUM(G494)</f>
        <v>10000</v>
      </c>
      <c r="H490" s="385">
        <f>SUM(H494)</f>
        <v>10000</v>
      </c>
      <c r="I490" s="348">
        <f>AVERAGE(G490/F490*100)</f>
        <v>100</v>
      </c>
      <c r="J490" s="348">
        <f>AVERAGE(H490/G490*100)</f>
        <v>100</v>
      </c>
    </row>
    <row r="491" spans="1:10" s="159" customFormat="1" ht="15">
      <c r="A491" s="161"/>
      <c r="B491" s="161"/>
      <c r="C491" s="161"/>
      <c r="D491" s="161"/>
      <c r="E491" s="287"/>
      <c r="F491" s="411"/>
      <c r="G491" s="411"/>
      <c r="H491" s="411"/>
      <c r="I491" s="347"/>
      <c r="J491" s="347"/>
    </row>
    <row r="492" spans="2:10" ht="13.5">
      <c r="B492" s="171"/>
      <c r="C492" s="279"/>
      <c r="D492" s="273" t="s">
        <v>231</v>
      </c>
      <c r="E492" s="180"/>
      <c r="F492" s="387"/>
      <c r="G492" s="387"/>
      <c r="H492" s="387"/>
      <c r="I492" s="357"/>
      <c r="J492" s="357"/>
    </row>
    <row r="493" spans="2:10" ht="13.5">
      <c r="B493" s="171"/>
      <c r="C493" s="279"/>
      <c r="D493" s="336" t="s">
        <v>205</v>
      </c>
      <c r="E493" s="182"/>
      <c r="F493" s="388"/>
      <c r="G493" s="388"/>
      <c r="H493" s="388"/>
      <c r="I493" s="358"/>
      <c r="J493" s="358"/>
    </row>
    <row r="494" spans="2:10" ht="13.5">
      <c r="B494" s="171"/>
      <c r="C494" s="279"/>
      <c r="D494" s="375" t="s">
        <v>348</v>
      </c>
      <c r="E494" s="268">
        <f aca="true" t="shared" si="72" ref="E494:H496">SUM(E495)</f>
        <v>0</v>
      </c>
      <c r="F494" s="382">
        <f t="shared" si="72"/>
        <v>10000</v>
      </c>
      <c r="G494" s="382">
        <f t="shared" si="72"/>
        <v>10000</v>
      </c>
      <c r="H494" s="382">
        <f t="shared" si="72"/>
        <v>10000</v>
      </c>
      <c r="I494" s="434">
        <f>AVERAGE(G494/F494*100)</f>
        <v>100</v>
      </c>
      <c r="J494" s="434">
        <f>AVERAGE(H494/G494*100)</f>
        <v>100</v>
      </c>
    </row>
    <row r="495" spans="1:10" s="196" customFormat="1" ht="13.5">
      <c r="A495" s="216" t="s">
        <v>300</v>
      </c>
      <c r="B495" s="185"/>
      <c r="C495" s="228">
        <v>32</v>
      </c>
      <c r="D495" s="305" t="s">
        <v>48</v>
      </c>
      <c r="E495" s="187">
        <f t="shared" si="72"/>
        <v>0</v>
      </c>
      <c r="F495" s="390">
        <f t="shared" si="72"/>
        <v>10000</v>
      </c>
      <c r="G495" s="390">
        <v>10000</v>
      </c>
      <c r="H495" s="390">
        <v>10000</v>
      </c>
      <c r="I495" s="432">
        <f aca="true" t="shared" si="73" ref="I495:J497">AVERAGE(G495/F495*100)</f>
        <v>100</v>
      </c>
      <c r="J495" s="432">
        <f t="shared" si="73"/>
        <v>100</v>
      </c>
    </row>
    <row r="496" spans="1:10" s="215" customFormat="1" ht="13.5">
      <c r="A496" s="216" t="s">
        <v>300</v>
      </c>
      <c r="B496" s="185"/>
      <c r="C496" s="228">
        <v>329</v>
      </c>
      <c r="D496" s="229" t="s">
        <v>66</v>
      </c>
      <c r="E496" s="187">
        <f t="shared" si="72"/>
        <v>0</v>
      </c>
      <c r="F496" s="390">
        <f t="shared" si="72"/>
        <v>10000</v>
      </c>
      <c r="G496" s="390"/>
      <c r="H496" s="390"/>
      <c r="I496" s="432">
        <f t="shared" si="73"/>
        <v>0</v>
      </c>
      <c r="J496" s="432"/>
    </row>
    <row r="497" spans="1:10" s="215" customFormat="1" ht="13.5" hidden="1">
      <c r="A497" s="216" t="s">
        <v>300</v>
      </c>
      <c r="B497" s="189">
        <v>107</v>
      </c>
      <c r="C497" s="230">
        <v>3294</v>
      </c>
      <c r="D497" s="231" t="s">
        <v>295</v>
      </c>
      <c r="E497" s="191">
        <v>0</v>
      </c>
      <c r="F497" s="393">
        <v>10000</v>
      </c>
      <c r="G497" s="393"/>
      <c r="H497" s="393"/>
      <c r="I497" s="432">
        <f t="shared" si="73"/>
        <v>0</v>
      </c>
      <c r="J497" s="432"/>
    </row>
    <row r="498" spans="1:10" s="215" customFormat="1" ht="14.25" thickBot="1">
      <c r="A498" s="193"/>
      <c r="B498" s="193"/>
      <c r="C498" s="238"/>
      <c r="D498" s="239"/>
      <c r="E498" s="195"/>
      <c r="F498" s="395"/>
      <c r="G498" s="395"/>
      <c r="H498" s="395"/>
      <c r="I498" s="352"/>
      <c r="J498" s="352"/>
    </row>
    <row r="499" spans="1:10" s="422" customFormat="1" ht="23.25" customHeight="1" thickBot="1">
      <c r="A499" s="747" t="s">
        <v>113</v>
      </c>
      <c r="B499" s="748"/>
      <c r="C499" s="748"/>
      <c r="D499" s="748"/>
      <c r="E499" s="420">
        <f>SUM(E42+E10+E133+E176+E208+E253+E325+E336+E477)</f>
        <v>5608000</v>
      </c>
      <c r="F499" s="421">
        <f>SUM(F42+F10+F133+F176+F208+F253+F325+F336+F477+F488)</f>
        <v>8864000</v>
      </c>
      <c r="G499" s="421">
        <f>SUM(G42+G10+G133+G176+G208+G253+G325+G336+G477+G488)</f>
        <v>5897500</v>
      </c>
      <c r="H499" s="421">
        <f>SUM(H42+H10+H133+H176+H208+H253+H325+H336+H477+H488)</f>
        <v>6257000</v>
      </c>
      <c r="I499" s="364">
        <f>AVERAGE(G499/F499*100)</f>
        <v>66.53316787003611</v>
      </c>
      <c r="J499" s="364">
        <f>AVERAGE(H499/G499*100)</f>
        <v>106.0958033064858</v>
      </c>
    </row>
    <row r="500" spans="2:10" ht="12.75">
      <c r="B500" s="167"/>
      <c r="C500" s="167"/>
      <c r="D500" s="167"/>
      <c r="E500" s="167"/>
      <c r="F500" s="419"/>
      <c r="G500" s="428"/>
      <c r="H500" s="428"/>
      <c r="I500" s="362"/>
      <c r="J500" s="362"/>
    </row>
    <row r="501" ht="12.75">
      <c r="D501" s="223"/>
    </row>
    <row r="502" ht="12.75">
      <c r="D502" s="223"/>
    </row>
    <row r="503" ht="12.75">
      <c r="D503" s="223"/>
    </row>
    <row r="504" ht="12.75">
      <c r="D504" s="223"/>
    </row>
    <row r="505" ht="12.75">
      <c r="D505" s="223"/>
    </row>
    <row r="506" ht="12.75">
      <c r="D506" s="223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9"/>
  <sheetViews>
    <sheetView view="pageBreakPreview" zoomScale="85" zoomScaleNormal="90" zoomScaleSheetLayoutView="85" zoomScalePageLayoutView="0" workbookViewId="0" topLeftCell="A1">
      <selection activeCell="A3" sqref="A3:F3"/>
    </sheetView>
  </sheetViews>
  <sheetFormatPr defaultColWidth="9.140625" defaultRowHeight="12.75"/>
  <cols>
    <col min="1" max="1" width="13.8515625" style="466" customWidth="1"/>
    <col min="2" max="2" width="7.421875" style="466" customWidth="1"/>
    <col min="3" max="3" width="8.7109375" style="466" customWidth="1"/>
    <col min="4" max="4" width="67.28125" style="466" customWidth="1"/>
    <col min="5" max="5" width="0.2890625" style="466" hidden="1" customWidth="1"/>
    <col min="6" max="6" width="21.57421875" style="466" customWidth="1"/>
    <col min="7" max="7" width="20.7109375" style="466" customWidth="1"/>
    <col min="8" max="8" width="20.28125" style="466" customWidth="1"/>
    <col min="9" max="9" width="8.8515625" style="672" customWidth="1"/>
    <col min="10" max="10" width="9.140625" style="672" customWidth="1"/>
    <col min="11" max="16384" width="8.8515625" style="466" customWidth="1"/>
  </cols>
  <sheetData>
    <row r="1" spans="1:11" ht="13.5">
      <c r="A1" s="780"/>
      <c r="B1" s="781"/>
      <c r="C1" s="781"/>
      <c r="D1" s="781"/>
      <c r="E1" s="781"/>
      <c r="F1" s="781"/>
      <c r="G1" s="781"/>
      <c r="H1" s="781"/>
      <c r="I1" s="781"/>
      <c r="J1" s="782"/>
      <c r="K1" s="621"/>
    </row>
    <row r="2" spans="1:11" ht="13.5">
      <c r="A2" s="783"/>
      <c r="B2" s="784"/>
      <c r="C2" s="784"/>
      <c r="D2" s="784"/>
      <c r="E2" s="784"/>
      <c r="F2" s="784"/>
      <c r="G2" s="784"/>
      <c r="H2" s="784"/>
      <c r="I2" s="784"/>
      <c r="J2" s="785"/>
      <c r="K2" s="621"/>
    </row>
    <row r="3" spans="1:10" ht="18" customHeight="1">
      <c r="A3" s="811" t="s">
        <v>739</v>
      </c>
      <c r="B3" s="811"/>
      <c r="C3" s="811"/>
      <c r="D3" s="811"/>
      <c r="E3" s="811"/>
      <c r="F3" s="811"/>
      <c r="G3" s="809"/>
      <c r="H3" s="809"/>
      <c r="I3" s="809"/>
      <c r="J3" s="809"/>
    </row>
    <row r="4" spans="1:10" ht="17.25" customHeight="1" thickBot="1">
      <c r="A4" s="810"/>
      <c r="B4" s="810"/>
      <c r="C4" s="810"/>
      <c r="D4" s="810"/>
      <c r="E4" s="810"/>
      <c r="F4" s="810"/>
      <c r="G4" s="810"/>
      <c r="H4" s="810"/>
      <c r="I4" s="810"/>
      <c r="J4" s="810"/>
    </row>
    <row r="5" spans="1:10" s="572" customFormat="1" ht="46.5" customHeight="1" thickBot="1">
      <c r="A5" s="652" t="s">
        <v>180</v>
      </c>
      <c r="B5" s="656" t="s">
        <v>112</v>
      </c>
      <c r="C5" s="654" t="s">
        <v>11</v>
      </c>
      <c r="D5" s="653" t="s">
        <v>12</v>
      </c>
      <c r="E5" s="655" t="s">
        <v>183</v>
      </c>
      <c r="F5" s="655" t="s">
        <v>736</v>
      </c>
      <c r="G5" s="655" t="s">
        <v>738</v>
      </c>
      <c r="H5" s="655" t="s">
        <v>737</v>
      </c>
      <c r="I5" s="654" t="s">
        <v>410</v>
      </c>
      <c r="J5" s="700" t="s">
        <v>411</v>
      </c>
    </row>
    <row r="6" spans="1:10" ht="15" thickBot="1" thickTop="1">
      <c r="A6" s="570"/>
      <c r="B6" s="646"/>
      <c r="C6" s="647">
        <v>1</v>
      </c>
      <c r="D6" s="648">
        <v>2</v>
      </c>
      <c r="E6" s="649">
        <v>3</v>
      </c>
      <c r="F6" s="649">
        <v>3</v>
      </c>
      <c r="G6" s="649">
        <v>4</v>
      </c>
      <c r="H6" s="649">
        <v>5</v>
      </c>
      <c r="I6" s="650"/>
      <c r="J6" s="651"/>
    </row>
    <row r="7" spans="1:10" s="676" customFormat="1" ht="21" thickBot="1">
      <c r="A7" s="806" t="s">
        <v>638</v>
      </c>
      <c r="B7" s="807"/>
      <c r="C7" s="807"/>
      <c r="D7" s="808"/>
      <c r="E7" s="673" t="e">
        <f>SUM(E8+#REF!+#REF!+#REF!+#REF!+#REF!+#REF!+#REF!+#REF!+#REF!)</f>
        <v>#REF!</v>
      </c>
      <c r="F7" s="673">
        <f>SUM(F8)</f>
        <v>16126000</v>
      </c>
      <c r="G7" s="673">
        <f>SUM(G8)</f>
        <v>8173000</v>
      </c>
      <c r="H7" s="673">
        <f>SUM(H8)</f>
        <v>6755000</v>
      </c>
      <c r="I7" s="674">
        <f aca="true" t="shared" si="0" ref="I7:J9">AVERAGE(G7/F7*100)</f>
        <v>50.68212824010914</v>
      </c>
      <c r="J7" s="675">
        <f t="shared" si="0"/>
        <v>82.65018964884375</v>
      </c>
    </row>
    <row r="8" spans="1:10" s="680" customFormat="1" ht="43.5" customHeight="1" thickBot="1">
      <c r="A8" s="803" t="s">
        <v>639</v>
      </c>
      <c r="B8" s="804"/>
      <c r="C8" s="804"/>
      <c r="D8" s="805"/>
      <c r="E8" s="677">
        <v>1114522.06</v>
      </c>
      <c r="F8" s="677">
        <f>SUM(F479)</f>
        <v>16126000</v>
      </c>
      <c r="G8" s="677">
        <f>SUM(G479)</f>
        <v>8173000</v>
      </c>
      <c r="H8" s="677">
        <f>SUM(H479)</f>
        <v>6755000</v>
      </c>
      <c r="I8" s="678">
        <f t="shared" si="0"/>
        <v>50.68212824010914</v>
      </c>
      <c r="J8" s="679">
        <f t="shared" si="0"/>
        <v>82.65018964884375</v>
      </c>
    </row>
    <row r="9" spans="1:10" s="661" customFormat="1" ht="18" thickBot="1">
      <c r="A9" s="800" t="s">
        <v>412</v>
      </c>
      <c r="B9" s="801"/>
      <c r="C9" s="801"/>
      <c r="D9" s="802"/>
      <c r="E9" s="660">
        <f>SUM(E12+E28+E59+E69+E75+E81)</f>
        <v>1114522.06</v>
      </c>
      <c r="F9" s="660">
        <f>SUM(F12+F28+F59+F69+F75+F81)</f>
        <v>1371000</v>
      </c>
      <c r="G9" s="660">
        <f>SUM(G12+G28+G59+G69+G75+G81)</f>
        <v>1166000</v>
      </c>
      <c r="H9" s="660">
        <f>SUM(H12+H28+H59+H69+H75+H81)</f>
        <v>1168000</v>
      </c>
      <c r="I9" s="667">
        <f t="shared" si="0"/>
        <v>85.0474106491612</v>
      </c>
      <c r="J9" s="668">
        <f t="shared" si="0"/>
        <v>100.17152658662091</v>
      </c>
    </row>
    <row r="10" spans="1:10" ht="13.5">
      <c r="A10" s="639"/>
      <c r="B10" s="618"/>
      <c r="C10" s="618"/>
      <c r="D10" s="645" t="s">
        <v>186</v>
      </c>
      <c r="E10" s="619"/>
      <c r="F10" s="620"/>
      <c r="G10" s="620"/>
      <c r="H10" s="620"/>
      <c r="I10" s="786">
        <f>AVERAGE(G12/F12*100)</f>
        <v>100</v>
      </c>
      <c r="J10" s="787">
        <f>AVERAGE(H12/G12*100)</f>
        <v>100</v>
      </c>
    </row>
    <row r="11" spans="1:10" ht="13.5">
      <c r="A11" s="629"/>
      <c r="B11" s="617"/>
      <c r="C11" s="617"/>
      <c r="D11" s="622" t="s">
        <v>190</v>
      </c>
      <c r="E11" s="600"/>
      <c r="F11" s="589"/>
      <c r="G11" s="589"/>
      <c r="H11" s="589"/>
      <c r="I11" s="772"/>
      <c r="J11" s="774"/>
    </row>
    <row r="12" spans="1:10" s="686" customFormat="1" ht="15">
      <c r="A12" s="681"/>
      <c r="B12" s="682"/>
      <c r="C12" s="682"/>
      <c r="D12" s="683" t="s">
        <v>413</v>
      </c>
      <c r="E12" s="684">
        <f>SUM(E13+E20)</f>
        <v>524300</v>
      </c>
      <c r="F12" s="685">
        <f>SUM(F13+F20)</f>
        <v>679000</v>
      </c>
      <c r="G12" s="685">
        <f>SUM(G13+G20)</f>
        <v>679000</v>
      </c>
      <c r="H12" s="685">
        <f>SUM(H13+H20)</f>
        <v>679000</v>
      </c>
      <c r="I12" s="772"/>
      <c r="J12" s="774"/>
    </row>
    <row r="13" spans="1:10" s="479" customFormat="1" ht="13.5">
      <c r="A13" s="574" t="s">
        <v>414</v>
      </c>
      <c r="B13" s="599"/>
      <c r="C13" s="616">
        <v>31</v>
      </c>
      <c r="D13" s="585" t="s">
        <v>42</v>
      </c>
      <c r="E13" s="602">
        <f>SUM(E14+E16+E18)</f>
        <v>482800</v>
      </c>
      <c r="F13" s="602">
        <f>SUM(F14+F16+F18)</f>
        <v>623000</v>
      </c>
      <c r="G13" s="602">
        <f>SUM(G14+G16+G18)</f>
        <v>623000</v>
      </c>
      <c r="H13" s="602">
        <f>SUM(H14+H16+H18)</f>
        <v>623000</v>
      </c>
      <c r="I13" s="608">
        <f aca="true" t="shared" si="1" ref="I13:I25">AVERAGE(G13/F13*100)</f>
        <v>100</v>
      </c>
      <c r="J13" s="630">
        <f aca="true" t="shared" si="2" ref="J13:J25">AVERAGE(H13/G13*100)</f>
        <v>100</v>
      </c>
    </row>
    <row r="14" spans="1:10" ht="13.5">
      <c r="A14" s="588" t="s">
        <v>414</v>
      </c>
      <c r="B14" s="582"/>
      <c r="C14" s="583">
        <v>311</v>
      </c>
      <c r="D14" s="584" t="s">
        <v>191</v>
      </c>
      <c r="E14" s="590">
        <v>400000</v>
      </c>
      <c r="F14" s="590">
        <f>F15</f>
        <v>500000</v>
      </c>
      <c r="G14" s="590">
        <f>G15</f>
        <v>500000</v>
      </c>
      <c r="H14" s="590">
        <f>H15</f>
        <v>500000</v>
      </c>
      <c r="I14" s="608">
        <f t="shared" si="1"/>
        <v>100</v>
      </c>
      <c r="J14" s="630">
        <f t="shared" si="2"/>
        <v>100</v>
      </c>
    </row>
    <row r="15" spans="1:10" ht="13.5">
      <c r="A15" s="588" t="s">
        <v>414</v>
      </c>
      <c r="B15" s="582" t="s">
        <v>415</v>
      </c>
      <c r="C15" s="583">
        <v>3111</v>
      </c>
      <c r="D15" s="584" t="s">
        <v>192</v>
      </c>
      <c r="E15" s="578">
        <v>400000</v>
      </c>
      <c r="F15" s="578">
        <v>500000</v>
      </c>
      <c r="G15" s="578">
        <v>500000</v>
      </c>
      <c r="H15" s="578">
        <v>500000</v>
      </c>
      <c r="I15" s="608">
        <f t="shared" si="1"/>
        <v>100</v>
      </c>
      <c r="J15" s="630">
        <f t="shared" si="2"/>
        <v>100</v>
      </c>
    </row>
    <row r="16" spans="1:10" ht="13.5">
      <c r="A16" s="588" t="s">
        <v>414</v>
      </c>
      <c r="B16" s="582"/>
      <c r="C16" s="583">
        <v>312</v>
      </c>
      <c r="D16" s="584" t="s">
        <v>44</v>
      </c>
      <c r="E16" s="578">
        <v>14000</v>
      </c>
      <c r="F16" s="578">
        <f>F17</f>
        <v>38000</v>
      </c>
      <c r="G16" s="578">
        <f>G17</f>
        <v>38000</v>
      </c>
      <c r="H16" s="578">
        <f>H17</f>
        <v>38000</v>
      </c>
      <c r="I16" s="608">
        <f t="shared" si="1"/>
        <v>100</v>
      </c>
      <c r="J16" s="630">
        <f t="shared" si="2"/>
        <v>100</v>
      </c>
    </row>
    <row r="17" spans="1:10" ht="13.5">
      <c r="A17" s="588" t="s">
        <v>414</v>
      </c>
      <c r="B17" s="582" t="s">
        <v>416</v>
      </c>
      <c r="C17" s="583">
        <v>3121</v>
      </c>
      <c r="D17" s="584" t="s">
        <v>44</v>
      </c>
      <c r="E17" s="578">
        <v>14000</v>
      </c>
      <c r="F17" s="578">
        <v>38000</v>
      </c>
      <c r="G17" s="578">
        <v>38000</v>
      </c>
      <c r="H17" s="578">
        <v>38000</v>
      </c>
      <c r="I17" s="608">
        <f t="shared" si="1"/>
        <v>100</v>
      </c>
      <c r="J17" s="630">
        <f t="shared" si="2"/>
        <v>100</v>
      </c>
    </row>
    <row r="18" spans="1:10" ht="13.5">
      <c r="A18" s="588" t="s">
        <v>414</v>
      </c>
      <c r="B18" s="582"/>
      <c r="C18" s="583">
        <v>313</v>
      </c>
      <c r="D18" s="584" t="s">
        <v>45</v>
      </c>
      <c r="E18" s="578">
        <v>68800</v>
      </c>
      <c r="F18" s="578">
        <f>F19</f>
        <v>85000</v>
      </c>
      <c r="G18" s="578">
        <f>G19</f>
        <v>85000</v>
      </c>
      <c r="H18" s="578">
        <f>H19</f>
        <v>85000</v>
      </c>
      <c r="I18" s="608">
        <f t="shared" si="1"/>
        <v>100</v>
      </c>
      <c r="J18" s="630">
        <f t="shared" si="2"/>
        <v>100</v>
      </c>
    </row>
    <row r="19" spans="1:10" ht="13.5">
      <c r="A19" s="588" t="s">
        <v>414</v>
      </c>
      <c r="B19" s="582" t="s">
        <v>417</v>
      </c>
      <c r="C19" s="583">
        <v>3132</v>
      </c>
      <c r="D19" s="584" t="s">
        <v>193</v>
      </c>
      <c r="E19" s="578">
        <v>62000</v>
      </c>
      <c r="F19" s="578">
        <v>85000</v>
      </c>
      <c r="G19" s="578">
        <v>85000</v>
      </c>
      <c r="H19" s="578">
        <v>85000</v>
      </c>
      <c r="I19" s="608">
        <f t="shared" si="1"/>
        <v>100</v>
      </c>
      <c r="J19" s="630">
        <f t="shared" si="2"/>
        <v>100</v>
      </c>
    </row>
    <row r="20" spans="1:10" s="479" customFormat="1" ht="13.5">
      <c r="A20" s="632" t="s">
        <v>414</v>
      </c>
      <c r="B20" s="580"/>
      <c r="C20" s="566">
        <v>32</v>
      </c>
      <c r="D20" s="581" t="s">
        <v>48</v>
      </c>
      <c r="E20" s="577">
        <v>41500</v>
      </c>
      <c r="F20" s="577">
        <f>F21</f>
        <v>56000</v>
      </c>
      <c r="G20" s="577">
        <f>G21</f>
        <v>56000</v>
      </c>
      <c r="H20" s="577">
        <f>H21</f>
        <v>56000</v>
      </c>
      <c r="I20" s="608">
        <f t="shared" si="1"/>
        <v>100</v>
      </c>
      <c r="J20" s="630">
        <f t="shared" si="2"/>
        <v>100</v>
      </c>
    </row>
    <row r="21" spans="1:10" ht="13.5">
      <c r="A21" s="588" t="s">
        <v>414</v>
      </c>
      <c r="B21" s="582"/>
      <c r="C21" s="583">
        <v>321</v>
      </c>
      <c r="D21" s="584" t="s">
        <v>49</v>
      </c>
      <c r="E21" s="578">
        <f>SUM(E22:E25)</f>
        <v>41500</v>
      </c>
      <c r="F21" s="578">
        <f>SUM(F22:F25)</f>
        <v>56000</v>
      </c>
      <c r="G21" s="578">
        <f>SUM(G22:G25)</f>
        <v>56000</v>
      </c>
      <c r="H21" s="578">
        <f>SUM(H22:H25)</f>
        <v>56000</v>
      </c>
      <c r="I21" s="608">
        <f t="shared" si="1"/>
        <v>100</v>
      </c>
      <c r="J21" s="630">
        <f t="shared" si="2"/>
        <v>100</v>
      </c>
    </row>
    <row r="22" spans="1:10" ht="13.5">
      <c r="A22" s="588" t="s">
        <v>414</v>
      </c>
      <c r="B22" s="582" t="s">
        <v>577</v>
      </c>
      <c r="C22" s="583">
        <v>3211</v>
      </c>
      <c r="D22" s="584" t="s">
        <v>50</v>
      </c>
      <c r="E22" s="578">
        <v>7500</v>
      </c>
      <c r="F22" s="578">
        <v>10000</v>
      </c>
      <c r="G22" s="578">
        <v>10000</v>
      </c>
      <c r="H22" s="578">
        <v>10000</v>
      </c>
      <c r="I22" s="608">
        <f t="shared" si="1"/>
        <v>100</v>
      </c>
      <c r="J22" s="630">
        <f t="shared" si="2"/>
        <v>100</v>
      </c>
    </row>
    <row r="23" spans="1:10" ht="13.5">
      <c r="A23" s="588" t="s">
        <v>414</v>
      </c>
      <c r="B23" s="582" t="s">
        <v>418</v>
      </c>
      <c r="C23" s="583">
        <v>3212</v>
      </c>
      <c r="D23" s="584" t="s">
        <v>51</v>
      </c>
      <c r="E23" s="578">
        <v>18000</v>
      </c>
      <c r="F23" s="578">
        <v>30000</v>
      </c>
      <c r="G23" s="578">
        <v>30000</v>
      </c>
      <c r="H23" s="578">
        <v>30000</v>
      </c>
      <c r="I23" s="608">
        <f t="shared" si="1"/>
        <v>100</v>
      </c>
      <c r="J23" s="630">
        <f t="shared" si="2"/>
        <v>100</v>
      </c>
    </row>
    <row r="24" spans="1:10" ht="13.5">
      <c r="A24" s="588" t="s">
        <v>414</v>
      </c>
      <c r="B24" s="582" t="s">
        <v>419</v>
      </c>
      <c r="C24" s="583">
        <v>3213</v>
      </c>
      <c r="D24" s="584" t="s">
        <v>52</v>
      </c>
      <c r="E24" s="578">
        <v>10000</v>
      </c>
      <c r="F24" s="578">
        <v>10000</v>
      </c>
      <c r="G24" s="578">
        <v>10000</v>
      </c>
      <c r="H24" s="578">
        <v>10000</v>
      </c>
      <c r="I24" s="608">
        <f t="shared" si="1"/>
        <v>100</v>
      </c>
      <c r="J24" s="630">
        <f t="shared" si="2"/>
        <v>100</v>
      </c>
    </row>
    <row r="25" spans="1:10" ht="14.25" thickBot="1">
      <c r="A25" s="633" t="s">
        <v>414</v>
      </c>
      <c r="B25" s="610" t="s">
        <v>420</v>
      </c>
      <c r="C25" s="611">
        <v>3214</v>
      </c>
      <c r="D25" s="612" t="s">
        <v>195</v>
      </c>
      <c r="E25" s="613">
        <v>6000</v>
      </c>
      <c r="F25" s="613">
        <v>6000</v>
      </c>
      <c r="G25" s="613">
        <v>6000</v>
      </c>
      <c r="H25" s="613">
        <v>6000</v>
      </c>
      <c r="I25" s="614">
        <f t="shared" si="1"/>
        <v>100</v>
      </c>
      <c r="J25" s="634">
        <f t="shared" si="2"/>
        <v>100</v>
      </c>
    </row>
    <row r="26" spans="1:10" ht="14.25" thickTop="1">
      <c r="A26" s="629"/>
      <c r="B26" s="617"/>
      <c r="C26" s="617"/>
      <c r="D26" s="622" t="s">
        <v>186</v>
      </c>
      <c r="E26" s="609"/>
      <c r="F26" s="589"/>
      <c r="G26" s="589"/>
      <c r="H26" s="589"/>
      <c r="I26" s="771">
        <f>AVERAGE(G28/F28*100)</f>
        <v>66.6083916083916</v>
      </c>
      <c r="J26" s="773">
        <f>AVERAGE(H28/G28*100)</f>
        <v>100.5249343832021</v>
      </c>
    </row>
    <row r="27" spans="1:10" ht="13.5">
      <c r="A27" s="629"/>
      <c r="B27" s="617"/>
      <c r="C27" s="617"/>
      <c r="D27" s="623" t="s">
        <v>722</v>
      </c>
      <c r="E27" s="600"/>
      <c r="F27" s="589"/>
      <c r="G27" s="589"/>
      <c r="H27" s="589"/>
      <c r="I27" s="772"/>
      <c r="J27" s="774"/>
    </row>
    <row r="28" spans="1:10" s="686" customFormat="1" ht="15">
      <c r="A28" s="681"/>
      <c r="B28" s="682"/>
      <c r="C28" s="682"/>
      <c r="D28" s="683" t="s">
        <v>591</v>
      </c>
      <c r="E28" s="684">
        <f>SUM(E29+E52)</f>
        <v>424222.06</v>
      </c>
      <c r="F28" s="685">
        <f>SUM(F29+F52)</f>
        <v>572000</v>
      </c>
      <c r="G28" s="685">
        <f>SUM(G29+G52)</f>
        <v>381000</v>
      </c>
      <c r="H28" s="685">
        <f>SUM(H29+H52)</f>
        <v>383000</v>
      </c>
      <c r="I28" s="772"/>
      <c r="J28" s="774"/>
    </row>
    <row r="29" spans="1:10" s="479" customFormat="1" ht="13.5">
      <c r="A29" s="574" t="s">
        <v>422</v>
      </c>
      <c r="B29" s="599"/>
      <c r="C29" s="616">
        <v>32</v>
      </c>
      <c r="D29" s="585" t="s">
        <v>48</v>
      </c>
      <c r="E29" s="604">
        <f>SUM(E30+E36+E45+E47)</f>
        <v>407022.06</v>
      </c>
      <c r="F29" s="604">
        <f>SUM(F30+F36+F45+F47)</f>
        <v>547000</v>
      </c>
      <c r="G29" s="604">
        <f>SUM(G30+G36+G45+G47)</f>
        <v>365000</v>
      </c>
      <c r="H29" s="604">
        <f>SUM(H30+H36+H45+H47)</f>
        <v>367000</v>
      </c>
      <c r="I29" s="608">
        <f aca="true" t="shared" si="3" ref="I29:J33">AVERAGE(G29/F29*100)</f>
        <v>66.72760511882998</v>
      </c>
      <c r="J29" s="630">
        <f t="shared" si="3"/>
        <v>100.54794520547945</v>
      </c>
    </row>
    <row r="30" spans="1:10" ht="13.5">
      <c r="A30" s="588" t="s">
        <v>422</v>
      </c>
      <c r="B30" s="582"/>
      <c r="C30" s="583">
        <v>322</v>
      </c>
      <c r="D30" s="584" t="s">
        <v>53</v>
      </c>
      <c r="E30" s="578">
        <f>SUM(E31:E35)</f>
        <v>83022.06</v>
      </c>
      <c r="F30" s="578">
        <f>SUM(F31:F35)</f>
        <v>99000</v>
      </c>
      <c r="G30" s="578">
        <f>SUM(G31:G35)</f>
        <v>81000</v>
      </c>
      <c r="H30" s="578">
        <f>SUM(H31:H35)</f>
        <v>83000</v>
      </c>
      <c r="I30" s="608">
        <f t="shared" si="3"/>
        <v>81.81818181818183</v>
      </c>
      <c r="J30" s="630">
        <f t="shared" si="3"/>
        <v>102.46913580246914</v>
      </c>
    </row>
    <row r="31" spans="1:10" ht="13.5">
      <c r="A31" s="588" t="s">
        <v>422</v>
      </c>
      <c r="B31" s="582" t="s">
        <v>421</v>
      </c>
      <c r="C31" s="583">
        <v>3221</v>
      </c>
      <c r="D31" s="584" t="s">
        <v>54</v>
      </c>
      <c r="E31" s="578">
        <v>16000</v>
      </c>
      <c r="F31" s="578">
        <v>25000</v>
      </c>
      <c r="G31" s="578">
        <v>20000</v>
      </c>
      <c r="H31" s="578">
        <v>20000</v>
      </c>
      <c r="I31" s="608">
        <f t="shared" si="3"/>
        <v>80</v>
      </c>
      <c r="J31" s="630">
        <f t="shared" si="3"/>
        <v>100</v>
      </c>
    </row>
    <row r="32" spans="1:10" ht="13.5">
      <c r="A32" s="588" t="s">
        <v>422</v>
      </c>
      <c r="B32" s="582" t="s">
        <v>423</v>
      </c>
      <c r="C32" s="583">
        <v>3223</v>
      </c>
      <c r="D32" s="584" t="s">
        <v>55</v>
      </c>
      <c r="E32" s="578">
        <v>50000</v>
      </c>
      <c r="F32" s="578">
        <v>55000</v>
      </c>
      <c r="G32" s="578">
        <v>50000</v>
      </c>
      <c r="H32" s="578">
        <v>50000</v>
      </c>
      <c r="I32" s="608">
        <f t="shared" si="3"/>
        <v>90.9090909090909</v>
      </c>
      <c r="J32" s="630">
        <f t="shared" si="3"/>
        <v>100</v>
      </c>
    </row>
    <row r="33" spans="1:10" ht="13.5">
      <c r="A33" s="588" t="s">
        <v>422</v>
      </c>
      <c r="B33" s="582" t="s">
        <v>424</v>
      </c>
      <c r="C33" s="583">
        <v>3224</v>
      </c>
      <c r="D33" s="584" t="s">
        <v>197</v>
      </c>
      <c r="E33" s="578">
        <v>0</v>
      </c>
      <c r="F33" s="578">
        <v>2000</v>
      </c>
      <c r="G33" s="578">
        <v>1000</v>
      </c>
      <c r="H33" s="578">
        <v>1000</v>
      </c>
      <c r="I33" s="608">
        <f t="shared" si="3"/>
        <v>50</v>
      </c>
      <c r="J33" s="630">
        <f t="shared" si="3"/>
        <v>100</v>
      </c>
    </row>
    <row r="34" spans="1:10" ht="13.5">
      <c r="A34" s="588" t="s">
        <v>422</v>
      </c>
      <c r="B34" s="582" t="s">
        <v>425</v>
      </c>
      <c r="C34" s="583">
        <v>3225</v>
      </c>
      <c r="D34" s="584" t="s">
        <v>198</v>
      </c>
      <c r="E34" s="578">
        <v>15022.06</v>
      </c>
      <c r="F34" s="578">
        <v>15000</v>
      </c>
      <c r="G34" s="578">
        <v>10000</v>
      </c>
      <c r="H34" s="578">
        <v>10000</v>
      </c>
      <c r="I34" s="608">
        <f aca="true" t="shared" si="4" ref="I34:I55">AVERAGE(G34/F34*100)</f>
        <v>66.66666666666666</v>
      </c>
      <c r="J34" s="630">
        <f>AVERAGE(H34/G34*100)</f>
        <v>100</v>
      </c>
    </row>
    <row r="35" spans="1:10" ht="13.5">
      <c r="A35" s="588" t="s">
        <v>422</v>
      </c>
      <c r="B35" s="582" t="s">
        <v>426</v>
      </c>
      <c r="C35" s="583">
        <v>3227</v>
      </c>
      <c r="D35" s="584" t="s">
        <v>428</v>
      </c>
      <c r="E35" s="578">
        <v>2000</v>
      </c>
      <c r="F35" s="578">
        <v>2000</v>
      </c>
      <c r="G35" s="578">
        <v>0</v>
      </c>
      <c r="H35" s="578">
        <v>2000</v>
      </c>
      <c r="I35" s="608">
        <f t="shared" si="4"/>
        <v>0</v>
      </c>
      <c r="J35" s="630">
        <v>0</v>
      </c>
    </row>
    <row r="36" spans="1:10" ht="13.5">
      <c r="A36" s="588" t="s">
        <v>422</v>
      </c>
      <c r="B36" s="582"/>
      <c r="C36" s="583">
        <v>323</v>
      </c>
      <c r="D36" s="584" t="s">
        <v>57</v>
      </c>
      <c r="E36" s="578">
        <f>SUM(E37:E44)</f>
        <v>269000</v>
      </c>
      <c r="F36" s="578">
        <f>SUM(F37:F44)</f>
        <v>351000</v>
      </c>
      <c r="G36" s="578">
        <f>SUM(G37:G44)</f>
        <v>214000</v>
      </c>
      <c r="H36" s="578">
        <f>SUM(H37:H44)</f>
        <v>214000</v>
      </c>
      <c r="I36" s="608">
        <f t="shared" si="4"/>
        <v>60.96866096866097</v>
      </c>
      <c r="J36" s="630">
        <f aca="true" t="shared" si="5" ref="J36:J56">AVERAGE(H36/G36*100)</f>
        <v>100</v>
      </c>
    </row>
    <row r="37" spans="1:10" ht="13.5">
      <c r="A37" s="588" t="s">
        <v>422</v>
      </c>
      <c r="B37" s="582" t="s">
        <v>427</v>
      </c>
      <c r="C37" s="583">
        <v>3231</v>
      </c>
      <c r="D37" s="584" t="s">
        <v>58</v>
      </c>
      <c r="E37" s="578">
        <v>30000</v>
      </c>
      <c r="F37" s="578">
        <v>35000</v>
      </c>
      <c r="G37" s="578">
        <v>35000</v>
      </c>
      <c r="H37" s="578">
        <v>35000</v>
      </c>
      <c r="I37" s="608">
        <f t="shared" si="4"/>
        <v>100</v>
      </c>
      <c r="J37" s="630">
        <f t="shared" si="5"/>
        <v>100</v>
      </c>
    </row>
    <row r="38" spans="1:10" ht="13.5">
      <c r="A38" s="588" t="s">
        <v>422</v>
      </c>
      <c r="B38" s="582" t="s">
        <v>429</v>
      </c>
      <c r="C38" s="583">
        <v>3232</v>
      </c>
      <c r="D38" s="584" t="s">
        <v>431</v>
      </c>
      <c r="E38" s="578">
        <v>5000</v>
      </c>
      <c r="F38" s="578">
        <v>7000</v>
      </c>
      <c r="G38" s="578">
        <v>5000</v>
      </c>
      <c r="H38" s="578">
        <v>5000</v>
      </c>
      <c r="I38" s="608">
        <f t="shared" si="4"/>
        <v>71.42857142857143</v>
      </c>
      <c r="J38" s="630">
        <f t="shared" si="5"/>
        <v>100</v>
      </c>
    </row>
    <row r="39" spans="1:10" ht="13.5">
      <c r="A39" s="588" t="s">
        <v>422</v>
      </c>
      <c r="B39" s="582" t="s">
        <v>552</v>
      </c>
      <c r="C39" s="583">
        <v>3233</v>
      </c>
      <c r="D39" s="584" t="s">
        <v>60</v>
      </c>
      <c r="E39" s="578">
        <v>25000</v>
      </c>
      <c r="F39" s="578">
        <v>25000</v>
      </c>
      <c r="G39" s="578">
        <v>25000</v>
      </c>
      <c r="H39" s="578">
        <v>25000</v>
      </c>
      <c r="I39" s="608">
        <f t="shared" si="4"/>
        <v>100</v>
      </c>
      <c r="J39" s="630">
        <f t="shared" si="5"/>
        <v>100</v>
      </c>
    </row>
    <row r="40" spans="1:10" ht="13.5">
      <c r="A40" s="588" t="s">
        <v>422</v>
      </c>
      <c r="B40" s="582" t="s">
        <v>430</v>
      </c>
      <c r="C40" s="583">
        <v>3234</v>
      </c>
      <c r="D40" s="584" t="s">
        <v>61</v>
      </c>
      <c r="E40" s="578">
        <v>15000</v>
      </c>
      <c r="F40" s="578">
        <v>20000</v>
      </c>
      <c r="G40" s="578">
        <v>15000</v>
      </c>
      <c r="H40" s="578">
        <v>15000</v>
      </c>
      <c r="I40" s="608">
        <f t="shared" si="4"/>
        <v>75</v>
      </c>
      <c r="J40" s="630">
        <f t="shared" si="5"/>
        <v>100</v>
      </c>
    </row>
    <row r="41" spans="1:10" ht="13.5">
      <c r="A41" s="588" t="s">
        <v>422</v>
      </c>
      <c r="B41" s="582" t="s">
        <v>432</v>
      </c>
      <c r="C41" s="583">
        <v>3236</v>
      </c>
      <c r="D41" s="584" t="s">
        <v>435</v>
      </c>
      <c r="E41" s="578">
        <v>2000</v>
      </c>
      <c r="F41" s="578">
        <v>2000</v>
      </c>
      <c r="G41" s="578">
        <v>2000</v>
      </c>
      <c r="H41" s="578">
        <v>2000</v>
      </c>
      <c r="I41" s="608">
        <f t="shared" si="4"/>
        <v>100</v>
      </c>
      <c r="J41" s="630">
        <f t="shared" si="5"/>
        <v>100</v>
      </c>
    </row>
    <row r="42" spans="1:10" ht="13.5">
      <c r="A42" s="588" t="s">
        <v>422</v>
      </c>
      <c r="B42" s="582" t="s">
        <v>433</v>
      </c>
      <c r="C42" s="583">
        <v>3237</v>
      </c>
      <c r="D42" s="584" t="s">
        <v>63</v>
      </c>
      <c r="E42" s="578">
        <v>140000</v>
      </c>
      <c r="F42" s="578">
        <v>200000</v>
      </c>
      <c r="G42" s="578">
        <v>100000</v>
      </c>
      <c r="H42" s="578">
        <v>100000</v>
      </c>
      <c r="I42" s="608">
        <f t="shared" si="4"/>
        <v>50</v>
      </c>
      <c r="J42" s="630">
        <f t="shared" si="5"/>
        <v>100</v>
      </c>
    </row>
    <row r="43" spans="1:10" ht="13.5">
      <c r="A43" s="588" t="s">
        <v>422</v>
      </c>
      <c r="B43" s="582" t="s">
        <v>434</v>
      </c>
      <c r="C43" s="583">
        <v>3238</v>
      </c>
      <c r="D43" s="584" t="s">
        <v>64</v>
      </c>
      <c r="E43" s="578">
        <v>12000</v>
      </c>
      <c r="F43" s="578">
        <v>12000</v>
      </c>
      <c r="G43" s="578">
        <v>12000</v>
      </c>
      <c r="H43" s="578">
        <v>12000</v>
      </c>
      <c r="I43" s="608">
        <f t="shared" si="4"/>
        <v>100</v>
      </c>
      <c r="J43" s="630">
        <f t="shared" si="5"/>
        <v>100</v>
      </c>
    </row>
    <row r="44" spans="1:10" ht="13.5">
      <c r="A44" s="588" t="s">
        <v>422</v>
      </c>
      <c r="B44" s="582" t="s">
        <v>436</v>
      </c>
      <c r="C44" s="583">
        <v>3239</v>
      </c>
      <c r="D44" s="584" t="s">
        <v>65</v>
      </c>
      <c r="E44" s="578">
        <v>40000</v>
      </c>
      <c r="F44" s="578">
        <v>50000</v>
      </c>
      <c r="G44" s="578">
        <v>20000</v>
      </c>
      <c r="H44" s="578">
        <v>20000</v>
      </c>
      <c r="I44" s="608">
        <f t="shared" si="4"/>
        <v>40</v>
      </c>
      <c r="J44" s="630">
        <f t="shared" si="5"/>
        <v>100</v>
      </c>
    </row>
    <row r="45" spans="1:10" ht="13.5">
      <c r="A45" s="588" t="s">
        <v>422</v>
      </c>
      <c r="B45" s="582"/>
      <c r="C45" s="583">
        <v>324</v>
      </c>
      <c r="D45" s="584" t="s">
        <v>145</v>
      </c>
      <c r="E45" s="578">
        <v>5000</v>
      </c>
      <c r="F45" s="578">
        <f>SUM(F46)</f>
        <v>25000</v>
      </c>
      <c r="G45" s="578">
        <f>SUM(G46)</f>
        <v>25000</v>
      </c>
      <c r="H45" s="578">
        <f>SUM(H46)</f>
        <v>25000</v>
      </c>
      <c r="I45" s="608">
        <f t="shared" si="4"/>
        <v>100</v>
      </c>
      <c r="J45" s="630">
        <f t="shared" si="5"/>
        <v>100</v>
      </c>
    </row>
    <row r="46" spans="1:10" ht="13.5">
      <c r="A46" s="588" t="s">
        <v>422</v>
      </c>
      <c r="B46" s="582" t="s">
        <v>437</v>
      </c>
      <c r="C46" s="583">
        <v>3241</v>
      </c>
      <c r="D46" s="584" t="s">
        <v>145</v>
      </c>
      <c r="E46" s="578">
        <v>5000</v>
      </c>
      <c r="F46" s="578">
        <v>25000</v>
      </c>
      <c r="G46" s="578">
        <v>25000</v>
      </c>
      <c r="H46" s="578">
        <v>25000</v>
      </c>
      <c r="I46" s="608">
        <f t="shared" si="4"/>
        <v>100</v>
      </c>
      <c r="J46" s="630">
        <f t="shared" si="5"/>
        <v>100</v>
      </c>
    </row>
    <row r="47" spans="1:10" ht="13.5">
      <c r="A47" s="588" t="s">
        <v>422</v>
      </c>
      <c r="B47" s="582"/>
      <c r="C47" s="583">
        <v>329</v>
      </c>
      <c r="D47" s="584" t="s">
        <v>66</v>
      </c>
      <c r="E47" s="578">
        <f>SUM(E48:E51)</f>
        <v>50000</v>
      </c>
      <c r="F47" s="578">
        <f>SUM(F48:F51)</f>
        <v>72000</v>
      </c>
      <c r="G47" s="578">
        <f>SUM(G48:G51)</f>
        <v>45000</v>
      </c>
      <c r="H47" s="578">
        <f>SUM(H48:H51)</f>
        <v>45000</v>
      </c>
      <c r="I47" s="608">
        <f t="shared" si="4"/>
        <v>62.5</v>
      </c>
      <c r="J47" s="630">
        <f t="shared" si="5"/>
        <v>100</v>
      </c>
    </row>
    <row r="48" spans="1:10" ht="13.5">
      <c r="A48" s="588" t="s">
        <v>422</v>
      </c>
      <c r="B48" s="582" t="s">
        <v>438</v>
      </c>
      <c r="C48" s="583">
        <v>3292</v>
      </c>
      <c r="D48" s="584" t="s">
        <v>68</v>
      </c>
      <c r="E48" s="578">
        <v>20000</v>
      </c>
      <c r="F48" s="578">
        <v>10000</v>
      </c>
      <c r="G48" s="578">
        <v>10000</v>
      </c>
      <c r="H48" s="578">
        <v>10000</v>
      </c>
      <c r="I48" s="608">
        <f t="shared" si="4"/>
        <v>100</v>
      </c>
      <c r="J48" s="630">
        <f t="shared" si="5"/>
        <v>100</v>
      </c>
    </row>
    <row r="49" spans="1:10" ht="13.5">
      <c r="A49" s="588" t="s">
        <v>422</v>
      </c>
      <c r="B49" s="582" t="s">
        <v>439</v>
      </c>
      <c r="C49" s="583">
        <v>3293</v>
      </c>
      <c r="D49" s="584" t="s">
        <v>69</v>
      </c>
      <c r="E49" s="578">
        <v>10000</v>
      </c>
      <c r="F49" s="578">
        <v>12000</v>
      </c>
      <c r="G49" s="578">
        <v>10000</v>
      </c>
      <c r="H49" s="578">
        <v>10000</v>
      </c>
      <c r="I49" s="608">
        <f t="shared" si="4"/>
        <v>83.33333333333334</v>
      </c>
      <c r="J49" s="630">
        <f t="shared" si="5"/>
        <v>100</v>
      </c>
    </row>
    <row r="50" spans="1:10" ht="13.5">
      <c r="A50" s="588" t="s">
        <v>422</v>
      </c>
      <c r="B50" s="582" t="s">
        <v>440</v>
      </c>
      <c r="C50" s="583">
        <v>3295</v>
      </c>
      <c r="D50" s="584" t="s">
        <v>201</v>
      </c>
      <c r="E50" s="578">
        <v>10000</v>
      </c>
      <c r="F50" s="578">
        <f>15000+25000</f>
        <v>40000</v>
      </c>
      <c r="G50" s="578">
        <v>15000</v>
      </c>
      <c r="H50" s="578">
        <v>15000</v>
      </c>
      <c r="I50" s="608">
        <f t="shared" si="4"/>
        <v>37.5</v>
      </c>
      <c r="J50" s="630">
        <f t="shared" si="5"/>
        <v>100</v>
      </c>
    </row>
    <row r="51" spans="1:10" ht="13.5">
      <c r="A51" s="588" t="s">
        <v>422</v>
      </c>
      <c r="B51" s="582" t="s">
        <v>441</v>
      </c>
      <c r="C51" s="583">
        <v>3299</v>
      </c>
      <c r="D51" s="584" t="s">
        <v>66</v>
      </c>
      <c r="E51" s="578">
        <v>10000</v>
      </c>
      <c r="F51" s="578">
        <v>10000</v>
      </c>
      <c r="G51" s="578">
        <v>10000</v>
      </c>
      <c r="H51" s="578">
        <v>10000</v>
      </c>
      <c r="I51" s="608">
        <f t="shared" si="4"/>
        <v>100</v>
      </c>
      <c r="J51" s="630">
        <f t="shared" si="5"/>
        <v>100</v>
      </c>
    </row>
    <row r="52" spans="1:10" s="479" customFormat="1" ht="13.5">
      <c r="A52" s="632" t="s">
        <v>422</v>
      </c>
      <c r="B52" s="580"/>
      <c r="C52" s="566">
        <v>34</v>
      </c>
      <c r="D52" s="581" t="s">
        <v>71</v>
      </c>
      <c r="E52" s="577">
        <v>17200</v>
      </c>
      <c r="F52" s="577">
        <f>F53</f>
        <v>25000</v>
      </c>
      <c r="G52" s="577">
        <f>G53</f>
        <v>16000</v>
      </c>
      <c r="H52" s="577">
        <f>H53</f>
        <v>16000</v>
      </c>
      <c r="I52" s="608">
        <f t="shared" si="4"/>
        <v>64</v>
      </c>
      <c r="J52" s="630">
        <f t="shared" si="5"/>
        <v>100</v>
      </c>
    </row>
    <row r="53" spans="1:10" ht="13.5">
      <c r="A53" s="588" t="s">
        <v>422</v>
      </c>
      <c r="B53" s="582"/>
      <c r="C53" s="583">
        <v>343</v>
      </c>
      <c r="D53" s="584" t="s">
        <v>72</v>
      </c>
      <c r="E53" s="578">
        <f>SUM(E54:E56)</f>
        <v>17200</v>
      </c>
      <c r="F53" s="578">
        <f>SUM(F54:F56)</f>
        <v>25000</v>
      </c>
      <c r="G53" s="578">
        <f>SUM(G54:G56)</f>
        <v>16000</v>
      </c>
      <c r="H53" s="578">
        <f>SUM(H54:H56)</f>
        <v>16000</v>
      </c>
      <c r="I53" s="608">
        <f t="shared" si="4"/>
        <v>64</v>
      </c>
      <c r="J53" s="630">
        <f t="shared" si="5"/>
        <v>100</v>
      </c>
    </row>
    <row r="54" spans="1:10" ht="13.5">
      <c r="A54" s="588" t="s">
        <v>422</v>
      </c>
      <c r="B54" s="582" t="s">
        <v>442</v>
      </c>
      <c r="C54" s="583">
        <v>3431</v>
      </c>
      <c r="D54" s="584" t="s">
        <v>73</v>
      </c>
      <c r="E54" s="578">
        <v>12000</v>
      </c>
      <c r="F54" s="578">
        <v>10000</v>
      </c>
      <c r="G54" s="578">
        <v>10000</v>
      </c>
      <c r="H54" s="578">
        <v>10000</v>
      </c>
      <c r="I54" s="608">
        <f t="shared" si="4"/>
        <v>100</v>
      </c>
      <c r="J54" s="630">
        <f t="shared" si="5"/>
        <v>100</v>
      </c>
    </row>
    <row r="55" spans="1:10" ht="13.5">
      <c r="A55" s="588" t="s">
        <v>422</v>
      </c>
      <c r="B55" s="582" t="s">
        <v>443</v>
      </c>
      <c r="C55" s="583">
        <v>3433</v>
      </c>
      <c r="D55" s="584" t="s">
        <v>74</v>
      </c>
      <c r="E55" s="578">
        <v>200</v>
      </c>
      <c r="F55" s="578">
        <v>10000</v>
      </c>
      <c r="G55" s="578">
        <v>1000</v>
      </c>
      <c r="H55" s="578">
        <v>1000</v>
      </c>
      <c r="I55" s="608">
        <f t="shared" si="4"/>
        <v>10</v>
      </c>
      <c r="J55" s="630">
        <f t="shared" si="5"/>
        <v>100</v>
      </c>
    </row>
    <row r="56" spans="1:10" ht="14.25" thickBot="1">
      <c r="A56" s="633" t="s">
        <v>422</v>
      </c>
      <c r="B56" s="610" t="s">
        <v>444</v>
      </c>
      <c r="C56" s="611">
        <v>3434</v>
      </c>
      <c r="D56" s="612" t="s">
        <v>75</v>
      </c>
      <c r="E56" s="613">
        <v>5000</v>
      </c>
      <c r="F56" s="613">
        <v>5000</v>
      </c>
      <c r="G56" s="613">
        <v>5000</v>
      </c>
      <c r="H56" s="613">
        <v>5000</v>
      </c>
      <c r="I56" s="614">
        <f>AVERAGE(G56/F56*100)</f>
        <v>100</v>
      </c>
      <c r="J56" s="634">
        <f t="shared" si="5"/>
        <v>100</v>
      </c>
    </row>
    <row r="57" spans="1:10" ht="14.25" thickTop="1">
      <c r="A57" s="629"/>
      <c r="B57" s="617"/>
      <c r="C57" s="617"/>
      <c r="D57" s="622" t="s">
        <v>186</v>
      </c>
      <c r="E57" s="609"/>
      <c r="F57" s="589"/>
      <c r="G57" s="589"/>
      <c r="H57" s="589"/>
      <c r="I57" s="771">
        <f>AVERAGE(G59/F59*100)</f>
        <v>72.85714285714285</v>
      </c>
      <c r="J57" s="773">
        <f>AVERAGE(H59/G59*100)</f>
        <v>100</v>
      </c>
    </row>
    <row r="58" spans="1:10" ht="13.5">
      <c r="A58" s="629"/>
      <c r="B58" s="617"/>
      <c r="C58" s="617"/>
      <c r="D58" s="622" t="s">
        <v>203</v>
      </c>
      <c r="E58" s="600"/>
      <c r="F58" s="589"/>
      <c r="G58" s="589"/>
      <c r="H58" s="589"/>
      <c r="I58" s="772"/>
      <c r="J58" s="774"/>
    </row>
    <row r="59" spans="1:10" s="686" customFormat="1" ht="15">
      <c r="A59" s="687"/>
      <c r="B59" s="688"/>
      <c r="C59" s="688"/>
      <c r="D59" s="683" t="s">
        <v>592</v>
      </c>
      <c r="E59" s="684">
        <v>81000</v>
      </c>
      <c r="F59" s="685">
        <f aca="true" t="shared" si="6" ref="F59:H60">SUM(F60)</f>
        <v>70000</v>
      </c>
      <c r="G59" s="685">
        <f t="shared" si="6"/>
        <v>51000</v>
      </c>
      <c r="H59" s="685">
        <f t="shared" si="6"/>
        <v>51000</v>
      </c>
      <c r="I59" s="772"/>
      <c r="J59" s="774"/>
    </row>
    <row r="60" spans="1:10" s="479" customFormat="1" ht="13.5">
      <c r="A60" s="571" t="s">
        <v>447</v>
      </c>
      <c r="B60" s="580"/>
      <c r="C60" s="566">
        <v>42</v>
      </c>
      <c r="D60" s="585" t="s">
        <v>97</v>
      </c>
      <c r="E60" s="577">
        <v>81000</v>
      </c>
      <c r="F60" s="577">
        <f t="shared" si="6"/>
        <v>70000</v>
      </c>
      <c r="G60" s="577">
        <f t="shared" si="6"/>
        <v>51000</v>
      </c>
      <c r="H60" s="577">
        <f t="shared" si="6"/>
        <v>51000</v>
      </c>
      <c r="I60" s="601">
        <f aca="true" t="shared" si="7" ref="I60:J66">AVERAGE(G60/F60*100)</f>
        <v>72.85714285714285</v>
      </c>
      <c r="J60" s="631">
        <f t="shared" si="7"/>
        <v>100</v>
      </c>
    </row>
    <row r="61" spans="1:10" ht="13.5">
      <c r="A61" s="567" t="s">
        <v>447</v>
      </c>
      <c r="B61" s="582"/>
      <c r="C61" s="583">
        <v>422</v>
      </c>
      <c r="D61" s="584" t="s">
        <v>100</v>
      </c>
      <c r="E61" s="578">
        <f>SUM(E62:E66)</f>
        <v>81000</v>
      </c>
      <c r="F61" s="578">
        <f>SUM(F62:F66)</f>
        <v>70000</v>
      </c>
      <c r="G61" s="578">
        <f>SUM(G62:G66)</f>
        <v>51000</v>
      </c>
      <c r="H61" s="578">
        <f>SUM(H62:H66)</f>
        <v>51000</v>
      </c>
      <c r="I61" s="601">
        <f t="shared" si="7"/>
        <v>72.85714285714285</v>
      </c>
      <c r="J61" s="631">
        <f t="shared" si="7"/>
        <v>100</v>
      </c>
    </row>
    <row r="62" spans="1:10" ht="13.5">
      <c r="A62" s="567" t="s">
        <v>447</v>
      </c>
      <c r="B62" s="582" t="s">
        <v>445</v>
      </c>
      <c r="C62" s="583">
        <v>4221</v>
      </c>
      <c r="D62" s="584" t="s">
        <v>101</v>
      </c>
      <c r="E62" s="578">
        <v>25000</v>
      </c>
      <c r="F62" s="578">
        <v>35000</v>
      </c>
      <c r="G62" s="578">
        <v>15000</v>
      </c>
      <c r="H62" s="578">
        <v>15000</v>
      </c>
      <c r="I62" s="601">
        <f t="shared" si="7"/>
        <v>42.857142857142854</v>
      </c>
      <c r="J62" s="631">
        <f t="shared" si="7"/>
        <v>100</v>
      </c>
    </row>
    <row r="63" spans="1:10" ht="13.5">
      <c r="A63" s="567" t="s">
        <v>447</v>
      </c>
      <c r="B63" s="582" t="s">
        <v>446</v>
      </c>
      <c r="C63" s="583">
        <v>4222</v>
      </c>
      <c r="D63" s="584" t="s">
        <v>102</v>
      </c>
      <c r="E63" s="578">
        <v>4000</v>
      </c>
      <c r="F63" s="578">
        <v>5000</v>
      </c>
      <c r="G63" s="578">
        <v>4000</v>
      </c>
      <c r="H63" s="578">
        <v>4000</v>
      </c>
      <c r="I63" s="601">
        <f t="shared" si="7"/>
        <v>80</v>
      </c>
      <c r="J63" s="631">
        <f t="shared" si="7"/>
        <v>100</v>
      </c>
    </row>
    <row r="64" spans="1:10" ht="13.5">
      <c r="A64" s="567" t="s">
        <v>447</v>
      </c>
      <c r="B64" s="582" t="s">
        <v>448</v>
      </c>
      <c r="C64" s="583">
        <v>4223</v>
      </c>
      <c r="D64" s="584" t="s">
        <v>115</v>
      </c>
      <c r="E64" s="578">
        <v>20000</v>
      </c>
      <c r="F64" s="578">
        <v>10000</v>
      </c>
      <c r="G64" s="578">
        <v>20000</v>
      </c>
      <c r="H64" s="578">
        <v>20000</v>
      </c>
      <c r="I64" s="601">
        <f t="shared" si="7"/>
        <v>200</v>
      </c>
      <c r="J64" s="631">
        <f t="shared" si="7"/>
        <v>100</v>
      </c>
    </row>
    <row r="65" spans="1:10" ht="13.5">
      <c r="A65" s="567" t="s">
        <v>447</v>
      </c>
      <c r="B65" s="582" t="s">
        <v>449</v>
      </c>
      <c r="C65" s="583">
        <v>4226</v>
      </c>
      <c r="D65" s="584" t="s">
        <v>408</v>
      </c>
      <c r="E65" s="578">
        <v>2000</v>
      </c>
      <c r="F65" s="578">
        <v>10000</v>
      </c>
      <c r="G65" s="578">
        <v>2000</v>
      </c>
      <c r="H65" s="578">
        <v>2000</v>
      </c>
      <c r="I65" s="601">
        <f t="shared" si="7"/>
        <v>20</v>
      </c>
      <c r="J65" s="631">
        <f t="shared" si="7"/>
        <v>100</v>
      </c>
    </row>
    <row r="66" spans="1:10" s="615" customFormat="1" ht="14.25" thickBot="1">
      <c r="A66" s="635" t="s">
        <v>447</v>
      </c>
      <c r="B66" s="610" t="s">
        <v>450</v>
      </c>
      <c r="C66" s="611">
        <v>4227</v>
      </c>
      <c r="D66" s="612" t="s">
        <v>103</v>
      </c>
      <c r="E66" s="613">
        <v>30000</v>
      </c>
      <c r="F66" s="613">
        <v>10000</v>
      </c>
      <c r="G66" s="613">
        <v>10000</v>
      </c>
      <c r="H66" s="613">
        <v>10000</v>
      </c>
      <c r="I66" s="614">
        <f t="shared" si="7"/>
        <v>100</v>
      </c>
      <c r="J66" s="634">
        <f t="shared" si="7"/>
        <v>100</v>
      </c>
    </row>
    <row r="67" spans="1:10" ht="14.25" thickTop="1">
      <c r="A67" s="629"/>
      <c r="B67" s="617"/>
      <c r="C67" s="617"/>
      <c r="D67" s="622" t="s">
        <v>186</v>
      </c>
      <c r="E67" s="609"/>
      <c r="F67" s="589"/>
      <c r="G67" s="589"/>
      <c r="H67" s="589"/>
      <c r="I67" s="771">
        <f>AVERAGE(G69/F69*100)</f>
        <v>66.66666666666666</v>
      </c>
      <c r="J67" s="773">
        <f>AVERAGE(H69/G69*100)</f>
        <v>100</v>
      </c>
    </row>
    <row r="68" spans="1:10" ht="13.5">
      <c r="A68" s="629"/>
      <c r="B68" s="617"/>
      <c r="C68" s="617"/>
      <c r="D68" s="622" t="s">
        <v>203</v>
      </c>
      <c r="E68" s="600"/>
      <c r="F68" s="589"/>
      <c r="G68" s="589"/>
      <c r="H68" s="589"/>
      <c r="I68" s="772"/>
      <c r="J68" s="774"/>
    </row>
    <row r="69" spans="1:10" s="686" customFormat="1" ht="15">
      <c r="A69" s="687"/>
      <c r="B69" s="688"/>
      <c r="C69" s="688"/>
      <c r="D69" s="683" t="s">
        <v>593</v>
      </c>
      <c r="E69" s="684">
        <v>25000</v>
      </c>
      <c r="F69" s="685">
        <f aca="true" t="shared" si="8" ref="F69:H71">SUM(F70)</f>
        <v>15000</v>
      </c>
      <c r="G69" s="685">
        <f t="shared" si="8"/>
        <v>10000</v>
      </c>
      <c r="H69" s="685">
        <f t="shared" si="8"/>
        <v>10000</v>
      </c>
      <c r="I69" s="772"/>
      <c r="J69" s="774"/>
    </row>
    <row r="70" spans="1:10" s="479" customFormat="1" ht="13.5">
      <c r="A70" s="571" t="s">
        <v>453</v>
      </c>
      <c r="B70" s="580"/>
      <c r="C70" s="566">
        <v>42</v>
      </c>
      <c r="D70" s="585" t="s">
        <v>97</v>
      </c>
      <c r="E70" s="577">
        <v>25000</v>
      </c>
      <c r="F70" s="577">
        <f t="shared" si="8"/>
        <v>15000</v>
      </c>
      <c r="G70" s="577">
        <f t="shared" si="8"/>
        <v>10000</v>
      </c>
      <c r="H70" s="577">
        <f t="shared" si="8"/>
        <v>10000</v>
      </c>
      <c r="I70" s="601">
        <f aca="true" t="shared" si="9" ref="I70:J82">AVERAGE(G70/F70*100)</f>
        <v>66.66666666666666</v>
      </c>
      <c r="J70" s="631">
        <f t="shared" si="9"/>
        <v>100</v>
      </c>
    </row>
    <row r="71" spans="1:10" ht="13.5">
      <c r="A71" s="567" t="s">
        <v>453</v>
      </c>
      <c r="B71" s="582"/>
      <c r="C71" s="583">
        <v>426</v>
      </c>
      <c r="D71" s="584" t="s">
        <v>120</v>
      </c>
      <c r="E71" s="578">
        <v>25000</v>
      </c>
      <c r="F71" s="578">
        <f t="shared" si="8"/>
        <v>15000</v>
      </c>
      <c r="G71" s="578">
        <f t="shared" si="8"/>
        <v>10000</v>
      </c>
      <c r="H71" s="578">
        <f t="shared" si="8"/>
        <v>10000</v>
      </c>
      <c r="I71" s="601">
        <f t="shared" si="9"/>
        <v>66.66666666666666</v>
      </c>
      <c r="J71" s="631">
        <f t="shared" si="9"/>
        <v>100</v>
      </c>
    </row>
    <row r="72" spans="1:10" s="615" customFormat="1" ht="14.25" thickBot="1">
      <c r="A72" s="635" t="s">
        <v>453</v>
      </c>
      <c r="B72" s="610" t="s">
        <v>451</v>
      </c>
      <c r="C72" s="611">
        <v>4262</v>
      </c>
      <c r="D72" s="612" t="s">
        <v>204</v>
      </c>
      <c r="E72" s="613">
        <v>25000</v>
      </c>
      <c r="F72" s="613">
        <v>15000</v>
      </c>
      <c r="G72" s="613">
        <v>10000</v>
      </c>
      <c r="H72" s="613">
        <v>10000</v>
      </c>
      <c r="I72" s="614">
        <f t="shared" si="9"/>
        <v>66.66666666666666</v>
      </c>
      <c r="J72" s="634">
        <f t="shared" si="9"/>
        <v>100</v>
      </c>
    </row>
    <row r="73" spans="1:10" ht="14.25" thickTop="1">
      <c r="A73" s="629"/>
      <c r="B73" s="617"/>
      <c r="C73" s="617"/>
      <c r="D73" s="622" t="s">
        <v>186</v>
      </c>
      <c r="E73" s="609"/>
      <c r="F73" s="589"/>
      <c r="G73" s="589"/>
      <c r="H73" s="589"/>
      <c r="I73" s="771">
        <f>AVERAGE(G75/F75*100)</f>
        <v>200</v>
      </c>
      <c r="J73" s="773">
        <f>AVERAGE(H75/G75*100)</f>
        <v>100</v>
      </c>
    </row>
    <row r="74" spans="1:10" ht="13.5">
      <c r="A74" s="629"/>
      <c r="B74" s="617"/>
      <c r="C74" s="617"/>
      <c r="D74" s="622" t="s">
        <v>205</v>
      </c>
      <c r="E74" s="600"/>
      <c r="F74" s="589"/>
      <c r="G74" s="589"/>
      <c r="H74" s="589"/>
      <c r="I74" s="772"/>
      <c r="J74" s="774"/>
    </row>
    <row r="75" spans="1:10" s="686" customFormat="1" ht="15">
      <c r="A75" s="687"/>
      <c r="B75" s="688"/>
      <c r="C75" s="688"/>
      <c r="D75" s="683" t="s">
        <v>594</v>
      </c>
      <c r="E75" s="684">
        <v>20000</v>
      </c>
      <c r="F75" s="685">
        <f>SUM(F76)</f>
        <v>10000</v>
      </c>
      <c r="G75" s="685">
        <f aca="true" t="shared" si="10" ref="G75:H77">SUM(G76)</f>
        <v>20000</v>
      </c>
      <c r="H75" s="685">
        <f t="shared" si="10"/>
        <v>20000</v>
      </c>
      <c r="I75" s="772"/>
      <c r="J75" s="774"/>
    </row>
    <row r="76" spans="1:10" s="479" customFormat="1" ht="13.5">
      <c r="A76" s="571" t="s">
        <v>455</v>
      </c>
      <c r="B76" s="580"/>
      <c r="C76" s="566">
        <v>32</v>
      </c>
      <c r="D76" s="585" t="s">
        <v>48</v>
      </c>
      <c r="E76" s="577">
        <v>20000</v>
      </c>
      <c r="F76" s="577">
        <f>SUM(F77)</f>
        <v>10000</v>
      </c>
      <c r="G76" s="577">
        <f t="shared" si="10"/>
        <v>20000</v>
      </c>
      <c r="H76" s="577">
        <f t="shared" si="10"/>
        <v>20000</v>
      </c>
      <c r="I76" s="601">
        <f t="shared" si="9"/>
        <v>200</v>
      </c>
      <c r="J76" s="631">
        <f t="shared" si="9"/>
        <v>100</v>
      </c>
    </row>
    <row r="77" spans="1:10" ht="13.5">
      <c r="A77" s="567" t="s">
        <v>455</v>
      </c>
      <c r="B77" s="582"/>
      <c r="C77" s="583">
        <v>323</v>
      </c>
      <c r="D77" s="584" t="s">
        <v>57</v>
      </c>
      <c r="E77" s="578">
        <v>20000</v>
      </c>
      <c r="F77" s="578">
        <f>SUM(F78)</f>
        <v>10000</v>
      </c>
      <c r="G77" s="578">
        <f t="shared" si="10"/>
        <v>20000</v>
      </c>
      <c r="H77" s="578">
        <f t="shared" si="10"/>
        <v>20000</v>
      </c>
      <c r="I77" s="601">
        <f t="shared" si="9"/>
        <v>200</v>
      </c>
      <c r="J77" s="631">
        <f t="shared" si="9"/>
        <v>100</v>
      </c>
    </row>
    <row r="78" spans="1:10" ht="14.25" thickBot="1">
      <c r="A78" s="635" t="s">
        <v>455</v>
      </c>
      <c r="B78" s="610" t="s">
        <v>452</v>
      </c>
      <c r="C78" s="611">
        <v>3237</v>
      </c>
      <c r="D78" s="612" t="s">
        <v>63</v>
      </c>
      <c r="E78" s="613">
        <v>20000</v>
      </c>
      <c r="F78" s="613">
        <v>10000</v>
      </c>
      <c r="G78" s="613">
        <v>20000</v>
      </c>
      <c r="H78" s="613">
        <v>20000</v>
      </c>
      <c r="I78" s="614">
        <f t="shared" si="9"/>
        <v>200</v>
      </c>
      <c r="J78" s="634">
        <f t="shared" si="9"/>
        <v>100</v>
      </c>
    </row>
    <row r="79" spans="1:10" ht="14.25" thickTop="1">
      <c r="A79" s="629"/>
      <c r="B79" s="617"/>
      <c r="C79" s="617"/>
      <c r="D79" s="644" t="s">
        <v>186</v>
      </c>
      <c r="E79" s="609"/>
      <c r="F79" s="589"/>
      <c r="G79" s="589"/>
      <c r="H79" s="589"/>
      <c r="I79" s="771">
        <f>AVERAGE(G81/F81*100)</f>
        <v>100</v>
      </c>
      <c r="J79" s="773">
        <f>AVERAGE(H81/G81*100)</f>
        <v>100</v>
      </c>
    </row>
    <row r="80" spans="1:10" ht="13.5">
      <c r="A80" s="629"/>
      <c r="B80" s="617"/>
      <c r="C80" s="617"/>
      <c r="D80" s="622" t="s">
        <v>203</v>
      </c>
      <c r="E80" s="600"/>
      <c r="F80" s="589"/>
      <c r="G80" s="589"/>
      <c r="H80" s="589"/>
      <c r="I80" s="772"/>
      <c r="J80" s="774"/>
    </row>
    <row r="81" spans="1:10" s="686" customFormat="1" ht="15">
      <c r="A81" s="687"/>
      <c r="B81" s="688"/>
      <c r="C81" s="688"/>
      <c r="D81" s="683" t="s">
        <v>595</v>
      </c>
      <c r="E81" s="684">
        <v>40000</v>
      </c>
      <c r="F81" s="685">
        <f aca="true" t="shared" si="11" ref="F81:H83">SUM(F82)</f>
        <v>25000</v>
      </c>
      <c r="G81" s="685">
        <f t="shared" si="11"/>
        <v>25000</v>
      </c>
      <c r="H81" s="685">
        <f t="shared" si="11"/>
        <v>25000</v>
      </c>
      <c r="I81" s="772"/>
      <c r="J81" s="774"/>
    </row>
    <row r="82" spans="1:10" s="479" customFormat="1" ht="13.5">
      <c r="A82" s="571" t="s">
        <v>456</v>
      </c>
      <c r="B82" s="580"/>
      <c r="C82" s="598">
        <v>38</v>
      </c>
      <c r="D82" s="599" t="s">
        <v>206</v>
      </c>
      <c r="E82" s="577">
        <v>40000</v>
      </c>
      <c r="F82" s="577">
        <f t="shared" si="11"/>
        <v>25000</v>
      </c>
      <c r="G82" s="577">
        <f t="shared" si="11"/>
        <v>25000</v>
      </c>
      <c r="H82" s="577">
        <f t="shared" si="11"/>
        <v>25000</v>
      </c>
      <c r="I82" s="601">
        <f t="shared" si="9"/>
        <v>100</v>
      </c>
      <c r="J82" s="631">
        <f t="shared" si="9"/>
        <v>100</v>
      </c>
    </row>
    <row r="83" spans="1:10" ht="13.5">
      <c r="A83" s="567" t="s">
        <v>456</v>
      </c>
      <c r="B83" s="582" t="s">
        <v>458</v>
      </c>
      <c r="C83" s="594">
        <v>383</v>
      </c>
      <c r="D83" s="582" t="s">
        <v>207</v>
      </c>
      <c r="E83" s="578">
        <v>40000</v>
      </c>
      <c r="F83" s="578">
        <f t="shared" si="11"/>
        <v>25000</v>
      </c>
      <c r="G83" s="578">
        <f t="shared" si="11"/>
        <v>25000</v>
      </c>
      <c r="H83" s="578">
        <f t="shared" si="11"/>
        <v>25000</v>
      </c>
      <c r="I83" s="601">
        <f aca="true" t="shared" si="12" ref="I83:J93">AVERAGE(G83/F83*100)</f>
        <v>100</v>
      </c>
      <c r="J83" s="631">
        <f t="shared" si="12"/>
        <v>100</v>
      </c>
    </row>
    <row r="84" spans="1:10" ht="14.25" thickBot="1">
      <c r="A84" s="568" t="s">
        <v>456</v>
      </c>
      <c r="B84" s="593" t="s">
        <v>454</v>
      </c>
      <c r="C84" s="625">
        <v>3831</v>
      </c>
      <c r="D84" s="593" t="s">
        <v>208</v>
      </c>
      <c r="E84" s="575">
        <v>40000</v>
      </c>
      <c r="F84" s="575">
        <v>25000</v>
      </c>
      <c r="G84" s="575">
        <v>25000</v>
      </c>
      <c r="H84" s="575">
        <v>25000</v>
      </c>
      <c r="I84" s="606">
        <f t="shared" si="12"/>
        <v>100</v>
      </c>
      <c r="J84" s="636">
        <f t="shared" si="12"/>
        <v>100</v>
      </c>
    </row>
    <row r="85" spans="1:10" s="661" customFormat="1" ht="18" thickBot="1">
      <c r="A85" s="797" t="s">
        <v>640</v>
      </c>
      <c r="B85" s="798"/>
      <c r="C85" s="798"/>
      <c r="D85" s="799"/>
      <c r="E85" s="660">
        <v>175000</v>
      </c>
      <c r="F85" s="660">
        <f>SUM(F88)</f>
        <v>179000</v>
      </c>
      <c r="G85" s="660">
        <f>SUM(G88)</f>
        <v>174000</v>
      </c>
      <c r="H85" s="660">
        <f>SUM(H88)</f>
        <v>174000</v>
      </c>
      <c r="I85" s="667">
        <f t="shared" si="12"/>
        <v>97.20670391061452</v>
      </c>
      <c r="J85" s="668">
        <f t="shared" si="12"/>
        <v>100</v>
      </c>
    </row>
    <row r="86" spans="1:10" ht="13.5">
      <c r="A86" s="629"/>
      <c r="B86" s="617"/>
      <c r="C86" s="617"/>
      <c r="D86" s="622" t="s">
        <v>186</v>
      </c>
      <c r="E86" s="591"/>
      <c r="F86" s="589"/>
      <c r="G86" s="589"/>
      <c r="H86" s="589"/>
      <c r="I86" s="771">
        <f>AVERAGE(G88/F88*100)</f>
        <v>97.20670391061452</v>
      </c>
      <c r="J86" s="773">
        <f>AVERAGE(H88/G88*100)</f>
        <v>100</v>
      </c>
    </row>
    <row r="87" spans="1:10" ht="13.5">
      <c r="A87" s="629"/>
      <c r="B87" s="617"/>
      <c r="C87" s="617"/>
      <c r="D87" s="622" t="s">
        <v>187</v>
      </c>
      <c r="E87" s="590"/>
      <c r="F87" s="589"/>
      <c r="G87" s="589"/>
      <c r="H87" s="589"/>
      <c r="I87" s="788"/>
      <c r="J87" s="789"/>
    </row>
    <row r="88" spans="1:10" s="686" customFormat="1" ht="15">
      <c r="A88" s="687"/>
      <c r="B88" s="688"/>
      <c r="C88" s="688"/>
      <c r="D88" s="683" t="s">
        <v>596</v>
      </c>
      <c r="E88" s="689">
        <v>175000</v>
      </c>
      <c r="F88" s="685">
        <f aca="true" t="shared" si="13" ref="F88:H89">SUM(F89)</f>
        <v>179000</v>
      </c>
      <c r="G88" s="685">
        <f t="shared" si="13"/>
        <v>174000</v>
      </c>
      <c r="H88" s="685">
        <f t="shared" si="13"/>
        <v>174000</v>
      </c>
      <c r="I88" s="788"/>
      <c r="J88" s="789"/>
    </row>
    <row r="89" spans="1:10" s="479" customFormat="1" ht="13.5">
      <c r="A89" s="571" t="s">
        <v>660</v>
      </c>
      <c r="B89" s="580"/>
      <c r="C89" s="598">
        <v>32</v>
      </c>
      <c r="D89" s="580" t="s">
        <v>188</v>
      </c>
      <c r="E89" s="597">
        <v>175000</v>
      </c>
      <c r="F89" s="577">
        <f t="shared" si="13"/>
        <v>179000</v>
      </c>
      <c r="G89" s="577">
        <f t="shared" si="13"/>
        <v>174000</v>
      </c>
      <c r="H89" s="577">
        <f t="shared" si="13"/>
        <v>174000</v>
      </c>
      <c r="I89" s="601">
        <f t="shared" si="12"/>
        <v>97.20670391061452</v>
      </c>
      <c r="J89" s="631">
        <f t="shared" si="12"/>
        <v>100</v>
      </c>
    </row>
    <row r="90" spans="1:10" ht="13.5">
      <c r="A90" s="567" t="s">
        <v>660</v>
      </c>
      <c r="B90" s="582"/>
      <c r="C90" s="594">
        <v>329</v>
      </c>
      <c r="D90" s="582" t="s">
        <v>66</v>
      </c>
      <c r="E90" s="578">
        <f>SUM(E91:E93)</f>
        <v>175000</v>
      </c>
      <c r="F90" s="578">
        <f>SUM(F91:F93)</f>
        <v>179000</v>
      </c>
      <c r="G90" s="578">
        <f>SUM(G91:G93)</f>
        <v>174000</v>
      </c>
      <c r="H90" s="578">
        <f>SUM(H91:H93)</f>
        <v>174000</v>
      </c>
      <c r="I90" s="601">
        <f t="shared" si="12"/>
        <v>97.20670391061452</v>
      </c>
      <c r="J90" s="631">
        <f t="shared" si="12"/>
        <v>100</v>
      </c>
    </row>
    <row r="91" spans="1:10" ht="13.5">
      <c r="A91" s="567" t="s">
        <v>660</v>
      </c>
      <c r="B91" s="582" t="s">
        <v>578</v>
      </c>
      <c r="C91" s="594">
        <v>3291</v>
      </c>
      <c r="D91" s="582" t="s">
        <v>67</v>
      </c>
      <c r="E91" s="590">
        <v>150000</v>
      </c>
      <c r="F91" s="590">
        <v>140000</v>
      </c>
      <c r="G91" s="590">
        <v>140000</v>
      </c>
      <c r="H91" s="590">
        <v>140000</v>
      </c>
      <c r="I91" s="601">
        <f t="shared" si="12"/>
        <v>100</v>
      </c>
      <c r="J91" s="631">
        <f t="shared" si="12"/>
        <v>100</v>
      </c>
    </row>
    <row r="92" spans="1:10" ht="13.5">
      <c r="A92" s="567" t="s">
        <v>660</v>
      </c>
      <c r="B92" s="582" t="s">
        <v>457</v>
      </c>
      <c r="C92" s="594">
        <v>3293</v>
      </c>
      <c r="D92" s="582" t="s">
        <v>69</v>
      </c>
      <c r="E92" s="590">
        <v>10000</v>
      </c>
      <c r="F92" s="590">
        <v>15000</v>
      </c>
      <c r="G92" s="590">
        <v>15000</v>
      </c>
      <c r="H92" s="590">
        <v>15000</v>
      </c>
      <c r="I92" s="601">
        <f t="shared" si="12"/>
        <v>100</v>
      </c>
      <c r="J92" s="631">
        <f t="shared" si="12"/>
        <v>100</v>
      </c>
    </row>
    <row r="93" spans="1:10" ht="14.25" thickBot="1">
      <c r="A93" s="567" t="s">
        <v>660</v>
      </c>
      <c r="B93" s="593" t="s">
        <v>459</v>
      </c>
      <c r="C93" s="625">
        <v>3294</v>
      </c>
      <c r="D93" s="593" t="s">
        <v>70</v>
      </c>
      <c r="E93" s="603">
        <v>15000</v>
      </c>
      <c r="F93" s="603">
        <v>24000</v>
      </c>
      <c r="G93" s="603">
        <v>19000</v>
      </c>
      <c r="H93" s="603">
        <v>19000</v>
      </c>
      <c r="I93" s="606">
        <f t="shared" si="12"/>
        <v>79.16666666666666</v>
      </c>
      <c r="J93" s="636">
        <f t="shared" si="12"/>
        <v>100</v>
      </c>
    </row>
    <row r="94" spans="1:10" s="661" customFormat="1" ht="18" thickBot="1">
      <c r="A94" s="797" t="s">
        <v>641</v>
      </c>
      <c r="B94" s="798"/>
      <c r="C94" s="798"/>
      <c r="D94" s="799"/>
      <c r="E94" s="660">
        <v>0</v>
      </c>
      <c r="F94" s="660">
        <v>0</v>
      </c>
      <c r="G94" s="660">
        <v>0</v>
      </c>
      <c r="H94" s="660">
        <v>0</v>
      </c>
      <c r="I94" s="669">
        <v>0</v>
      </c>
      <c r="J94" s="668">
        <v>0</v>
      </c>
    </row>
    <row r="95" spans="1:10" ht="13.5">
      <c r="A95" s="629"/>
      <c r="B95" s="617"/>
      <c r="C95" s="617"/>
      <c r="D95" s="622" t="s">
        <v>186</v>
      </c>
      <c r="E95" s="591"/>
      <c r="F95" s="589"/>
      <c r="G95" s="589"/>
      <c r="H95" s="589"/>
      <c r="I95" s="605"/>
      <c r="J95" s="637"/>
    </row>
    <row r="96" spans="1:10" ht="13.5">
      <c r="A96" s="629"/>
      <c r="B96" s="617"/>
      <c r="C96" s="617"/>
      <c r="D96" s="622" t="s">
        <v>187</v>
      </c>
      <c r="E96" s="590"/>
      <c r="F96" s="589"/>
      <c r="G96" s="589"/>
      <c r="H96" s="589"/>
      <c r="I96" s="605"/>
      <c r="J96" s="637"/>
    </row>
    <row r="97" spans="1:10" s="686" customFormat="1" ht="15">
      <c r="A97" s="687"/>
      <c r="B97" s="688"/>
      <c r="C97" s="688"/>
      <c r="D97" s="683" t="s">
        <v>463</v>
      </c>
      <c r="E97" s="689">
        <v>0</v>
      </c>
      <c r="F97" s="685">
        <v>0</v>
      </c>
      <c r="G97" s="685">
        <v>0</v>
      </c>
      <c r="H97" s="685">
        <v>0</v>
      </c>
      <c r="I97" s="690">
        <v>0</v>
      </c>
      <c r="J97" s="691">
        <v>0</v>
      </c>
    </row>
    <row r="98" spans="1:10" s="479" customFormat="1" ht="13.5">
      <c r="A98" s="571" t="s">
        <v>661</v>
      </c>
      <c r="B98" s="566"/>
      <c r="C98" s="598">
        <v>32</v>
      </c>
      <c r="D98" s="566" t="s">
        <v>188</v>
      </c>
      <c r="E98" s="597">
        <v>0</v>
      </c>
      <c r="F98" s="597">
        <v>0</v>
      </c>
      <c r="G98" s="597">
        <v>0</v>
      </c>
      <c r="H98" s="597">
        <v>0</v>
      </c>
      <c r="I98" s="601">
        <v>0</v>
      </c>
      <c r="J98" s="631">
        <v>0</v>
      </c>
    </row>
    <row r="99" spans="1:10" ht="13.5">
      <c r="A99" s="567" t="s">
        <v>661</v>
      </c>
      <c r="B99" s="582"/>
      <c r="C99" s="594">
        <v>323</v>
      </c>
      <c r="D99" s="582" t="s">
        <v>57</v>
      </c>
      <c r="E99" s="590">
        <v>0</v>
      </c>
      <c r="F99" s="590">
        <v>0</v>
      </c>
      <c r="G99" s="590">
        <v>0</v>
      </c>
      <c r="H99" s="590">
        <v>0</v>
      </c>
      <c r="I99" s="601">
        <v>0</v>
      </c>
      <c r="J99" s="631">
        <v>0</v>
      </c>
    </row>
    <row r="100" spans="1:10" ht="13.5">
      <c r="A100" s="567" t="s">
        <v>661</v>
      </c>
      <c r="B100" s="582" t="s">
        <v>460</v>
      </c>
      <c r="C100" s="594">
        <v>3239</v>
      </c>
      <c r="D100" s="582" t="s">
        <v>65</v>
      </c>
      <c r="E100" s="590">
        <v>0</v>
      </c>
      <c r="F100" s="590">
        <v>0</v>
      </c>
      <c r="G100" s="590">
        <v>0</v>
      </c>
      <c r="H100" s="590">
        <v>0</v>
      </c>
      <c r="I100" s="601">
        <v>0</v>
      </c>
      <c r="J100" s="631">
        <v>0</v>
      </c>
    </row>
    <row r="101" spans="1:10" ht="13.5">
      <c r="A101" s="567" t="s">
        <v>661</v>
      </c>
      <c r="B101" s="582"/>
      <c r="C101" s="594">
        <v>329</v>
      </c>
      <c r="D101" s="582" t="s">
        <v>66</v>
      </c>
      <c r="E101" s="590">
        <v>0</v>
      </c>
      <c r="F101" s="590">
        <v>0</v>
      </c>
      <c r="G101" s="590">
        <v>0</v>
      </c>
      <c r="H101" s="590">
        <v>0</v>
      </c>
      <c r="I101" s="601">
        <v>0</v>
      </c>
      <c r="J101" s="631">
        <v>0</v>
      </c>
    </row>
    <row r="102" spans="1:10" ht="13.5">
      <c r="A102" s="567" t="s">
        <v>661</v>
      </c>
      <c r="B102" s="582" t="s">
        <v>461</v>
      </c>
      <c r="C102" s="594">
        <v>3291</v>
      </c>
      <c r="D102" s="582" t="s">
        <v>67</v>
      </c>
      <c r="E102" s="590">
        <v>0</v>
      </c>
      <c r="F102" s="590">
        <v>0</v>
      </c>
      <c r="G102" s="590">
        <v>0</v>
      </c>
      <c r="H102" s="590">
        <v>0</v>
      </c>
      <c r="I102" s="601">
        <v>0</v>
      </c>
      <c r="J102" s="631">
        <v>0</v>
      </c>
    </row>
    <row r="103" spans="1:10" s="479" customFormat="1" ht="13.5">
      <c r="A103" s="571" t="s">
        <v>661</v>
      </c>
      <c r="B103" s="580"/>
      <c r="C103" s="598">
        <v>38</v>
      </c>
      <c r="D103" s="580" t="s">
        <v>206</v>
      </c>
      <c r="E103" s="597">
        <v>0</v>
      </c>
      <c r="F103" s="597">
        <v>0</v>
      </c>
      <c r="G103" s="597">
        <v>0</v>
      </c>
      <c r="H103" s="597">
        <v>0</v>
      </c>
      <c r="I103" s="601">
        <v>0</v>
      </c>
      <c r="J103" s="631">
        <v>0</v>
      </c>
    </row>
    <row r="104" spans="1:10" ht="13.5">
      <c r="A104" s="567" t="s">
        <v>661</v>
      </c>
      <c r="B104" s="582"/>
      <c r="C104" s="594">
        <v>381</v>
      </c>
      <c r="D104" s="582" t="s">
        <v>38</v>
      </c>
      <c r="E104" s="590">
        <v>0</v>
      </c>
      <c r="F104" s="590">
        <v>0</v>
      </c>
      <c r="G104" s="590">
        <v>0</v>
      </c>
      <c r="H104" s="590">
        <v>0</v>
      </c>
      <c r="I104" s="601">
        <v>0</v>
      </c>
      <c r="J104" s="631">
        <v>0</v>
      </c>
    </row>
    <row r="105" spans="1:10" ht="14.25" thickBot="1">
      <c r="A105" s="567" t="s">
        <v>661</v>
      </c>
      <c r="B105" s="593" t="s">
        <v>462</v>
      </c>
      <c r="C105" s="625">
        <v>3811</v>
      </c>
      <c r="D105" s="593" t="s">
        <v>467</v>
      </c>
      <c r="E105" s="603">
        <v>0</v>
      </c>
      <c r="F105" s="603">
        <v>0</v>
      </c>
      <c r="G105" s="603">
        <v>0</v>
      </c>
      <c r="H105" s="603">
        <v>0</v>
      </c>
      <c r="I105" s="606">
        <v>0</v>
      </c>
      <c r="J105" s="636">
        <v>0</v>
      </c>
    </row>
    <row r="106" spans="1:10" s="661" customFormat="1" ht="18" thickBot="1">
      <c r="A106" s="794" t="s">
        <v>642</v>
      </c>
      <c r="B106" s="795"/>
      <c r="C106" s="795"/>
      <c r="D106" s="796"/>
      <c r="E106" s="662">
        <v>97000</v>
      </c>
      <c r="F106" s="662">
        <f>SUM(F109+F115)</f>
        <v>150000</v>
      </c>
      <c r="G106" s="662">
        <f>SUM(G109+G115)</f>
        <v>150000</v>
      </c>
      <c r="H106" s="662">
        <f>SUM(H109+H115)</f>
        <v>150000</v>
      </c>
      <c r="I106" s="667">
        <f aca="true" t="shared" si="14" ref="I106:J112">AVERAGE(G106/F106*100)</f>
        <v>100</v>
      </c>
      <c r="J106" s="668">
        <f t="shared" si="14"/>
        <v>100</v>
      </c>
    </row>
    <row r="107" spans="1:10" ht="13.5">
      <c r="A107" s="629"/>
      <c r="B107" s="617"/>
      <c r="C107" s="617"/>
      <c r="D107" s="623" t="s">
        <v>186</v>
      </c>
      <c r="E107" s="591"/>
      <c r="F107" s="589"/>
      <c r="G107" s="589"/>
      <c r="H107" s="589"/>
      <c r="I107" s="771">
        <f>AVERAGE(G109/F109*100)</f>
        <v>100</v>
      </c>
      <c r="J107" s="773">
        <f>AVERAGE(H109/G109*100)</f>
        <v>100</v>
      </c>
    </row>
    <row r="108" spans="1:10" ht="13.5">
      <c r="A108" s="629"/>
      <c r="B108" s="617"/>
      <c r="C108" s="617"/>
      <c r="D108" s="622" t="s">
        <v>264</v>
      </c>
      <c r="E108" s="590"/>
      <c r="F108" s="589"/>
      <c r="G108" s="589"/>
      <c r="H108" s="589"/>
      <c r="I108" s="788"/>
      <c r="J108" s="789"/>
    </row>
    <row r="109" spans="1:10" s="686" customFormat="1" ht="30.75">
      <c r="A109" s="687"/>
      <c r="B109" s="688"/>
      <c r="C109" s="688"/>
      <c r="D109" s="692" t="s">
        <v>714</v>
      </c>
      <c r="E109" s="689">
        <v>87000</v>
      </c>
      <c r="F109" s="685">
        <f>SUM(F110)</f>
        <v>100000</v>
      </c>
      <c r="G109" s="685">
        <f aca="true" t="shared" si="15" ref="G109:H111">SUM(G110)</f>
        <v>100000</v>
      </c>
      <c r="H109" s="685">
        <f t="shared" si="15"/>
        <v>100000</v>
      </c>
      <c r="I109" s="788"/>
      <c r="J109" s="789"/>
    </row>
    <row r="110" spans="1:10" s="479" customFormat="1" ht="13.5">
      <c r="A110" s="571" t="s">
        <v>662</v>
      </c>
      <c r="B110" s="580"/>
      <c r="C110" s="566">
        <v>35</v>
      </c>
      <c r="D110" s="581" t="s">
        <v>76</v>
      </c>
      <c r="E110" s="577">
        <v>87000</v>
      </c>
      <c r="F110" s="577">
        <f>SUM(F111)</f>
        <v>100000</v>
      </c>
      <c r="G110" s="577">
        <f t="shared" si="15"/>
        <v>100000</v>
      </c>
      <c r="H110" s="577">
        <f t="shared" si="15"/>
        <v>100000</v>
      </c>
      <c r="I110" s="601">
        <f t="shared" si="14"/>
        <v>100</v>
      </c>
      <c r="J110" s="631">
        <f t="shared" si="14"/>
        <v>100</v>
      </c>
    </row>
    <row r="111" spans="1:10" ht="13.5">
      <c r="A111" s="567" t="s">
        <v>662</v>
      </c>
      <c r="B111" s="582"/>
      <c r="C111" s="583">
        <v>352</v>
      </c>
      <c r="D111" s="584" t="s">
        <v>468</v>
      </c>
      <c r="E111" s="578">
        <v>87000</v>
      </c>
      <c r="F111" s="578">
        <f>SUM(F112)</f>
        <v>100000</v>
      </c>
      <c r="G111" s="578">
        <f t="shared" si="15"/>
        <v>100000</v>
      </c>
      <c r="H111" s="578">
        <f t="shared" si="15"/>
        <v>100000</v>
      </c>
      <c r="I111" s="601">
        <f t="shared" si="14"/>
        <v>100</v>
      </c>
      <c r="J111" s="631">
        <f t="shared" si="14"/>
        <v>100</v>
      </c>
    </row>
    <row r="112" spans="1:10" ht="14.25" thickBot="1">
      <c r="A112" s="635" t="s">
        <v>662</v>
      </c>
      <c r="B112" s="610" t="s">
        <v>464</v>
      </c>
      <c r="C112" s="611">
        <v>3522</v>
      </c>
      <c r="D112" s="612" t="s">
        <v>470</v>
      </c>
      <c r="E112" s="613">
        <v>87000</v>
      </c>
      <c r="F112" s="613">
        <v>100000</v>
      </c>
      <c r="G112" s="613">
        <v>100000</v>
      </c>
      <c r="H112" s="613">
        <v>100000</v>
      </c>
      <c r="I112" s="614">
        <f t="shared" si="14"/>
        <v>100</v>
      </c>
      <c r="J112" s="634">
        <f t="shared" si="14"/>
        <v>100</v>
      </c>
    </row>
    <row r="113" spans="1:10" ht="14.25" thickTop="1">
      <c r="A113" s="629"/>
      <c r="B113" s="617"/>
      <c r="C113" s="617"/>
      <c r="D113" s="623" t="s">
        <v>186</v>
      </c>
      <c r="E113" s="591"/>
      <c r="F113" s="589"/>
      <c r="G113" s="589"/>
      <c r="H113" s="589"/>
      <c r="I113" s="771">
        <f>AVERAGE(G115/F115*100)</f>
        <v>100</v>
      </c>
      <c r="J113" s="773">
        <f>AVERAGE(H115/G115*100)</f>
        <v>100</v>
      </c>
    </row>
    <row r="114" spans="1:10" ht="13.5">
      <c r="A114" s="629"/>
      <c r="B114" s="617"/>
      <c r="C114" s="617"/>
      <c r="D114" s="622" t="s">
        <v>264</v>
      </c>
      <c r="E114" s="590"/>
      <c r="F114" s="589"/>
      <c r="G114" s="589"/>
      <c r="H114" s="589"/>
      <c r="I114" s="788"/>
      <c r="J114" s="789"/>
    </row>
    <row r="115" spans="1:10" s="686" customFormat="1" ht="30.75">
      <c r="A115" s="687"/>
      <c r="B115" s="688"/>
      <c r="C115" s="688"/>
      <c r="D115" s="692" t="s">
        <v>597</v>
      </c>
      <c r="E115" s="689">
        <v>87000</v>
      </c>
      <c r="F115" s="685">
        <f>SUM(F116)</f>
        <v>50000</v>
      </c>
      <c r="G115" s="685">
        <f aca="true" t="shared" si="16" ref="G115:H117">SUM(G116)</f>
        <v>50000</v>
      </c>
      <c r="H115" s="685">
        <f t="shared" si="16"/>
        <v>50000</v>
      </c>
      <c r="I115" s="788"/>
      <c r="J115" s="789"/>
    </row>
    <row r="116" spans="1:10" s="479" customFormat="1" ht="13.5">
      <c r="A116" s="571" t="s">
        <v>663</v>
      </c>
      <c r="B116" s="580"/>
      <c r="C116" s="566">
        <v>35</v>
      </c>
      <c r="D116" s="581" t="s">
        <v>76</v>
      </c>
      <c r="E116" s="577">
        <v>87000</v>
      </c>
      <c r="F116" s="577">
        <f>SUM(F117)</f>
        <v>50000</v>
      </c>
      <c r="G116" s="577">
        <f t="shared" si="16"/>
        <v>50000</v>
      </c>
      <c r="H116" s="577">
        <f t="shared" si="16"/>
        <v>50000</v>
      </c>
      <c r="I116" s="601">
        <f aca="true" t="shared" si="17" ref="I116:J118">AVERAGE(G116/F116*100)</f>
        <v>100</v>
      </c>
      <c r="J116" s="631">
        <f t="shared" si="17"/>
        <v>100</v>
      </c>
    </row>
    <row r="117" spans="1:10" ht="13.5">
      <c r="A117" s="567" t="s">
        <v>663</v>
      </c>
      <c r="B117" s="582"/>
      <c r="C117" s="583">
        <v>352</v>
      </c>
      <c r="D117" s="584" t="s">
        <v>468</v>
      </c>
      <c r="E117" s="578">
        <v>87000</v>
      </c>
      <c r="F117" s="578">
        <f>SUM(F118)</f>
        <v>50000</v>
      </c>
      <c r="G117" s="578">
        <f t="shared" si="16"/>
        <v>50000</v>
      </c>
      <c r="H117" s="578">
        <f t="shared" si="16"/>
        <v>50000</v>
      </c>
      <c r="I117" s="601">
        <f t="shared" si="17"/>
        <v>100</v>
      </c>
      <c r="J117" s="631">
        <f t="shared" si="17"/>
        <v>100</v>
      </c>
    </row>
    <row r="118" spans="1:10" ht="14.25" thickBot="1">
      <c r="A118" s="567" t="s">
        <v>663</v>
      </c>
      <c r="B118" s="593" t="s">
        <v>465</v>
      </c>
      <c r="C118" s="626">
        <v>3523</v>
      </c>
      <c r="D118" s="586" t="s">
        <v>726</v>
      </c>
      <c r="E118" s="575">
        <v>87000</v>
      </c>
      <c r="F118" s="575">
        <v>50000</v>
      </c>
      <c r="G118" s="575">
        <v>50000</v>
      </c>
      <c r="H118" s="575">
        <v>50000</v>
      </c>
      <c r="I118" s="606">
        <f t="shared" si="17"/>
        <v>100</v>
      </c>
      <c r="J118" s="636">
        <f t="shared" si="17"/>
        <v>100</v>
      </c>
    </row>
    <row r="119" spans="1:10" s="661" customFormat="1" ht="18" thickBot="1">
      <c r="A119" s="797" t="s">
        <v>643</v>
      </c>
      <c r="B119" s="798"/>
      <c r="C119" s="798"/>
      <c r="D119" s="799"/>
      <c r="E119" s="660"/>
      <c r="F119" s="660">
        <f>F122</f>
        <v>25000</v>
      </c>
      <c r="G119" s="660">
        <f>G122</f>
        <v>30000</v>
      </c>
      <c r="H119" s="660">
        <f>H122</f>
        <v>30000</v>
      </c>
      <c r="I119" s="667"/>
      <c r="J119" s="668"/>
    </row>
    <row r="120" spans="1:10" ht="13.5">
      <c r="A120" s="629"/>
      <c r="B120" s="617"/>
      <c r="C120" s="617"/>
      <c r="D120" s="622" t="s">
        <v>211</v>
      </c>
      <c r="E120" s="591">
        <v>25000</v>
      </c>
      <c r="F120" s="589"/>
      <c r="G120" s="589"/>
      <c r="H120" s="589"/>
      <c r="I120" s="607"/>
      <c r="J120" s="638"/>
    </row>
    <row r="121" spans="1:10" ht="13.5">
      <c r="A121" s="629"/>
      <c r="B121" s="617"/>
      <c r="C121" s="617"/>
      <c r="D121" s="622" t="s">
        <v>212</v>
      </c>
      <c r="E121" s="590"/>
      <c r="F121" s="589"/>
      <c r="G121" s="589"/>
      <c r="H121" s="589"/>
      <c r="I121" s="607"/>
      <c r="J121" s="638"/>
    </row>
    <row r="122" spans="1:10" s="686" customFormat="1" ht="15">
      <c r="A122" s="687"/>
      <c r="B122" s="688"/>
      <c r="C122" s="688"/>
      <c r="D122" s="683" t="s">
        <v>598</v>
      </c>
      <c r="E122" s="689">
        <v>25000</v>
      </c>
      <c r="F122" s="685">
        <f>SUM(F123)</f>
        <v>25000</v>
      </c>
      <c r="G122" s="685">
        <f aca="true" t="shared" si="18" ref="G122:H124">SUM(G123)</f>
        <v>30000</v>
      </c>
      <c r="H122" s="685">
        <f t="shared" si="18"/>
        <v>30000</v>
      </c>
      <c r="I122" s="693">
        <f aca="true" t="shared" si="19" ref="I122:J134">AVERAGE(G122/F122*100)</f>
        <v>120</v>
      </c>
      <c r="J122" s="694">
        <f t="shared" si="19"/>
        <v>100</v>
      </c>
    </row>
    <row r="123" spans="1:10" s="479" customFormat="1" ht="13.5">
      <c r="A123" s="571" t="s">
        <v>664</v>
      </c>
      <c r="B123" s="580"/>
      <c r="C123" s="598">
        <v>32</v>
      </c>
      <c r="D123" s="580" t="s">
        <v>188</v>
      </c>
      <c r="E123" s="597">
        <v>25000</v>
      </c>
      <c r="F123" s="577">
        <f>SUM(F124)</f>
        <v>25000</v>
      </c>
      <c r="G123" s="577">
        <f t="shared" si="18"/>
        <v>30000</v>
      </c>
      <c r="H123" s="577">
        <f t="shared" si="18"/>
        <v>30000</v>
      </c>
      <c r="I123" s="601">
        <f t="shared" si="19"/>
        <v>120</v>
      </c>
      <c r="J123" s="631">
        <f t="shared" si="19"/>
        <v>100</v>
      </c>
    </row>
    <row r="124" spans="1:10" ht="13.5">
      <c r="A124" s="567" t="s">
        <v>664</v>
      </c>
      <c r="B124" s="582"/>
      <c r="C124" s="594">
        <v>323</v>
      </c>
      <c r="D124" s="582" t="s">
        <v>57</v>
      </c>
      <c r="E124" s="590">
        <v>25000</v>
      </c>
      <c r="F124" s="578">
        <f>SUM(F125)</f>
        <v>25000</v>
      </c>
      <c r="G124" s="578">
        <f t="shared" si="18"/>
        <v>30000</v>
      </c>
      <c r="H124" s="578">
        <f t="shared" si="18"/>
        <v>30000</v>
      </c>
      <c r="I124" s="601">
        <f t="shared" si="19"/>
        <v>120</v>
      </c>
      <c r="J124" s="631">
        <f t="shared" si="19"/>
        <v>100</v>
      </c>
    </row>
    <row r="125" spans="1:10" ht="14.25" thickBot="1">
      <c r="A125" s="567" t="s">
        <v>664</v>
      </c>
      <c r="B125" s="593" t="s">
        <v>466</v>
      </c>
      <c r="C125" s="625">
        <v>3237</v>
      </c>
      <c r="D125" s="593" t="s">
        <v>63</v>
      </c>
      <c r="E125" s="603">
        <v>25000</v>
      </c>
      <c r="F125" s="603">
        <v>25000</v>
      </c>
      <c r="G125" s="603">
        <v>30000</v>
      </c>
      <c r="H125" s="603">
        <v>30000</v>
      </c>
      <c r="I125" s="606">
        <f t="shared" si="19"/>
        <v>120</v>
      </c>
      <c r="J125" s="636">
        <f t="shared" si="19"/>
        <v>100</v>
      </c>
    </row>
    <row r="126" spans="1:10" s="661" customFormat="1" ht="18" thickBot="1">
      <c r="A126" s="797" t="s">
        <v>644</v>
      </c>
      <c r="B126" s="798"/>
      <c r="C126" s="798"/>
      <c r="D126" s="799"/>
      <c r="E126" s="660">
        <v>60000</v>
      </c>
      <c r="F126" s="660">
        <f>SUM(F129)</f>
        <v>25000</v>
      </c>
      <c r="G126" s="660">
        <f>SUM(G129)</f>
        <v>30000</v>
      </c>
      <c r="H126" s="660">
        <f>SUM(H129)</f>
        <v>30000</v>
      </c>
      <c r="I126" s="667">
        <f t="shared" si="19"/>
        <v>120</v>
      </c>
      <c r="J126" s="668">
        <f t="shared" si="19"/>
        <v>100</v>
      </c>
    </row>
    <row r="127" spans="1:10" ht="13.5">
      <c r="A127" s="629"/>
      <c r="B127" s="617"/>
      <c r="C127" s="617"/>
      <c r="D127" s="622" t="s">
        <v>211</v>
      </c>
      <c r="E127" s="591"/>
      <c r="F127" s="589"/>
      <c r="G127" s="589"/>
      <c r="H127" s="589"/>
      <c r="I127" s="771">
        <f>AVERAGE(G129/F129*100)</f>
        <v>120</v>
      </c>
      <c r="J127" s="773">
        <f>AVERAGE(H129/G129*100)</f>
        <v>100</v>
      </c>
    </row>
    <row r="128" spans="1:10" ht="13.5">
      <c r="A128" s="629"/>
      <c r="B128" s="617"/>
      <c r="C128" s="617"/>
      <c r="D128" s="622" t="s">
        <v>205</v>
      </c>
      <c r="E128" s="590"/>
      <c r="F128" s="589"/>
      <c r="G128" s="589"/>
      <c r="H128" s="589"/>
      <c r="I128" s="788"/>
      <c r="J128" s="789"/>
    </row>
    <row r="129" spans="1:10" s="686" customFormat="1" ht="15">
      <c r="A129" s="687"/>
      <c r="B129" s="688"/>
      <c r="C129" s="688"/>
      <c r="D129" s="683" t="s">
        <v>599</v>
      </c>
      <c r="E129" s="689">
        <v>60000</v>
      </c>
      <c r="F129" s="685">
        <f aca="true" t="shared" si="20" ref="F129:H130">SUM(F130)</f>
        <v>25000</v>
      </c>
      <c r="G129" s="685">
        <f t="shared" si="20"/>
        <v>30000</v>
      </c>
      <c r="H129" s="685">
        <f t="shared" si="20"/>
        <v>30000</v>
      </c>
      <c r="I129" s="788"/>
      <c r="J129" s="789"/>
    </row>
    <row r="130" spans="1:10" s="479" customFormat="1" ht="13.5">
      <c r="A130" s="571" t="s">
        <v>665</v>
      </c>
      <c r="B130" s="580"/>
      <c r="C130" s="598">
        <v>38</v>
      </c>
      <c r="D130" s="580" t="s">
        <v>206</v>
      </c>
      <c r="E130" s="597">
        <v>60000</v>
      </c>
      <c r="F130" s="577">
        <f t="shared" si="20"/>
        <v>25000</v>
      </c>
      <c r="G130" s="577">
        <f t="shared" si="20"/>
        <v>30000</v>
      </c>
      <c r="H130" s="577">
        <f t="shared" si="20"/>
        <v>30000</v>
      </c>
      <c r="I130" s="601">
        <f t="shared" si="19"/>
        <v>120</v>
      </c>
      <c r="J130" s="631">
        <f t="shared" si="19"/>
        <v>100</v>
      </c>
    </row>
    <row r="131" spans="1:10" ht="13.5">
      <c r="A131" s="567" t="s">
        <v>665</v>
      </c>
      <c r="B131" s="582"/>
      <c r="C131" s="594">
        <v>381</v>
      </c>
      <c r="D131" s="582" t="s">
        <v>38</v>
      </c>
      <c r="E131" s="590">
        <v>60000</v>
      </c>
      <c r="F131" s="578">
        <f>SUM(F132:F133)</f>
        <v>25000</v>
      </c>
      <c r="G131" s="578">
        <f>SUM(G132:G133)</f>
        <v>30000</v>
      </c>
      <c r="H131" s="578">
        <f>SUM(H132:H133)</f>
        <v>30000</v>
      </c>
      <c r="I131" s="601">
        <f t="shared" si="19"/>
        <v>120</v>
      </c>
      <c r="J131" s="631">
        <f t="shared" si="19"/>
        <v>100</v>
      </c>
    </row>
    <row r="132" spans="1:10" ht="13.5">
      <c r="A132" s="567" t="s">
        <v>665</v>
      </c>
      <c r="B132" s="582" t="s">
        <v>579</v>
      </c>
      <c r="C132" s="594">
        <v>3811</v>
      </c>
      <c r="D132" s="582" t="s">
        <v>474</v>
      </c>
      <c r="E132" s="590">
        <v>10000</v>
      </c>
      <c r="F132" s="590">
        <v>0</v>
      </c>
      <c r="G132" s="590">
        <v>10000</v>
      </c>
      <c r="H132" s="590">
        <v>10000</v>
      </c>
      <c r="I132" s="601">
        <v>0</v>
      </c>
      <c r="J132" s="631">
        <f t="shared" si="19"/>
        <v>100</v>
      </c>
    </row>
    <row r="133" spans="1:10" ht="14.25" thickBot="1">
      <c r="A133" s="567" t="s">
        <v>665</v>
      </c>
      <c r="B133" s="593" t="s">
        <v>469</v>
      </c>
      <c r="C133" s="625">
        <v>3812</v>
      </c>
      <c r="D133" s="593" t="s">
        <v>214</v>
      </c>
      <c r="E133" s="603">
        <v>50000</v>
      </c>
      <c r="F133" s="603">
        <v>25000</v>
      </c>
      <c r="G133" s="603">
        <v>20000</v>
      </c>
      <c r="H133" s="603">
        <v>20000</v>
      </c>
      <c r="I133" s="606">
        <f t="shared" si="19"/>
        <v>80</v>
      </c>
      <c r="J133" s="636">
        <f t="shared" si="19"/>
        <v>100</v>
      </c>
    </row>
    <row r="134" spans="1:10" s="661" customFormat="1" ht="18" thickBot="1">
      <c r="A134" s="794" t="s">
        <v>645</v>
      </c>
      <c r="B134" s="795"/>
      <c r="C134" s="795"/>
      <c r="D134" s="796"/>
      <c r="E134" s="660">
        <v>5000</v>
      </c>
      <c r="F134" s="660">
        <f>SUM(F137)</f>
        <v>5000</v>
      </c>
      <c r="G134" s="660">
        <f>SUM(G137)</f>
        <v>5000</v>
      </c>
      <c r="H134" s="660">
        <f>SUM(H137)</f>
        <v>5000</v>
      </c>
      <c r="I134" s="667">
        <f t="shared" si="19"/>
        <v>100</v>
      </c>
      <c r="J134" s="668">
        <f t="shared" si="19"/>
        <v>100</v>
      </c>
    </row>
    <row r="135" spans="1:10" s="573" customFormat="1" ht="13.5">
      <c r="A135" s="629"/>
      <c r="B135" s="617"/>
      <c r="C135" s="617"/>
      <c r="D135" s="622" t="s">
        <v>211</v>
      </c>
      <c r="E135" s="591"/>
      <c r="F135" s="589"/>
      <c r="G135" s="589"/>
      <c r="H135" s="589"/>
      <c r="I135" s="771">
        <f>AVERAGE(G137/F137*100)</f>
        <v>100</v>
      </c>
      <c r="J135" s="773">
        <f>AVERAGE(H137/G137*100)</f>
        <v>100</v>
      </c>
    </row>
    <row r="136" spans="1:10" ht="13.5">
      <c r="A136" s="629"/>
      <c r="B136" s="617"/>
      <c r="C136" s="617"/>
      <c r="D136" s="622" t="s">
        <v>205</v>
      </c>
      <c r="E136" s="590"/>
      <c r="F136" s="589"/>
      <c r="G136" s="589"/>
      <c r="H136" s="589"/>
      <c r="I136" s="788"/>
      <c r="J136" s="789"/>
    </row>
    <row r="137" spans="1:10" s="686" customFormat="1" ht="15">
      <c r="A137" s="687"/>
      <c r="B137" s="688"/>
      <c r="C137" s="688"/>
      <c r="D137" s="683" t="s">
        <v>600</v>
      </c>
      <c r="E137" s="689">
        <v>5000</v>
      </c>
      <c r="F137" s="685">
        <f>SUM(F138)</f>
        <v>5000</v>
      </c>
      <c r="G137" s="685">
        <f aca="true" t="shared" si="21" ref="G137:H139">SUM(G138)</f>
        <v>5000</v>
      </c>
      <c r="H137" s="685">
        <f t="shared" si="21"/>
        <v>5000</v>
      </c>
      <c r="I137" s="788"/>
      <c r="J137" s="789"/>
    </row>
    <row r="138" spans="1:10" s="479" customFormat="1" ht="13.5">
      <c r="A138" s="571" t="s">
        <v>666</v>
      </c>
      <c r="B138" s="580"/>
      <c r="C138" s="598">
        <v>38</v>
      </c>
      <c r="D138" s="580" t="s">
        <v>206</v>
      </c>
      <c r="E138" s="597">
        <v>5000</v>
      </c>
      <c r="F138" s="577">
        <f>SUM(F139)</f>
        <v>5000</v>
      </c>
      <c r="G138" s="577">
        <f t="shared" si="21"/>
        <v>5000</v>
      </c>
      <c r="H138" s="577">
        <f t="shared" si="21"/>
        <v>5000</v>
      </c>
      <c r="I138" s="601">
        <f aca="true" t="shared" si="22" ref="I138:J153">AVERAGE(G138/F138*100)</f>
        <v>100</v>
      </c>
      <c r="J138" s="631">
        <f t="shared" si="22"/>
        <v>100</v>
      </c>
    </row>
    <row r="139" spans="1:10" ht="13.5">
      <c r="A139" s="567" t="s">
        <v>666</v>
      </c>
      <c r="B139" s="582"/>
      <c r="C139" s="594">
        <v>381</v>
      </c>
      <c r="D139" s="582" t="s">
        <v>38</v>
      </c>
      <c r="E139" s="590">
        <v>5000</v>
      </c>
      <c r="F139" s="578">
        <f>SUM(F140)</f>
        <v>5000</v>
      </c>
      <c r="G139" s="578">
        <f t="shared" si="21"/>
        <v>5000</v>
      </c>
      <c r="H139" s="578">
        <f t="shared" si="21"/>
        <v>5000</v>
      </c>
      <c r="I139" s="601">
        <f t="shared" si="22"/>
        <v>100</v>
      </c>
      <c r="J139" s="631">
        <f t="shared" si="22"/>
        <v>100</v>
      </c>
    </row>
    <row r="140" spans="1:10" ht="14.25" thickBot="1">
      <c r="A140" s="567" t="s">
        <v>666</v>
      </c>
      <c r="B140" s="593" t="s">
        <v>471</v>
      </c>
      <c r="C140" s="625">
        <v>3811</v>
      </c>
      <c r="D140" s="593" t="s">
        <v>477</v>
      </c>
      <c r="E140" s="603">
        <v>5000</v>
      </c>
      <c r="F140" s="603">
        <v>5000</v>
      </c>
      <c r="G140" s="603">
        <v>5000</v>
      </c>
      <c r="H140" s="603">
        <v>5000</v>
      </c>
      <c r="I140" s="606">
        <f t="shared" si="22"/>
        <v>100</v>
      </c>
      <c r="J140" s="636">
        <f t="shared" si="22"/>
        <v>100</v>
      </c>
    </row>
    <row r="141" spans="1:10" s="661" customFormat="1" ht="18" thickBot="1">
      <c r="A141" s="797" t="s">
        <v>646</v>
      </c>
      <c r="B141" s="798"/>
      <c r="C141" s="798"/>
      <c r="D141" s="799"/>
      <c r="E141" s="660">
        <f>SUM(E145+E159+E165)</f>
        <v>335000</v>
      </c>
      <c r="F141" s="660">
        <f>SUM(F145+F159+F165)</f>
        <v>726000</v>
      </c>
      <c r="G141" s="660">
        <f>SUM(G145+G159+G165)</f>
        <v>695000</v>
      </c>
      <c r="H141" s="660">
        <f>SUM(H145+H159+H165)</f>
        <v>675000</v>
      </c>
      <c r="I141" s="667">
        <f t="shared" si="22"/>
        <v>95.73002754820936</v>
      </c>
      <c r="J141" s="668">
        <f t="shared" si="22"/>
        <v>97.12230215827337</v>
      </c>
    </row>
    <row r="142" spans="1:10" ht="13.5">
      <c r="A142" s="629"/>
      <c r="B142" s="617"/>
      <c r="C142" s="617"/>
      <c r="D142" s="623" t="s">
        <v>216</v>
      </c>
      <c r="E142" s="591"/>
      <c r="F142" s="589"/>
      <c r="G142" s="589"/>
      <c r="H142" s="589"/>
      <c r="I142" s="771">
        <f>AVERAGE(G145/F145*100)</f>
        <v>97.5975975975976</v>
      </c>
      <c r="J142" s="773">
        <f>AVERAGE(H145/G145*100)</f>
        <v>96.92307692307692</v>
      </c>
    </row>
    <row r="143" spans="1:10" ht="13.5">
      <c r="A143" s="629"/>
      <c r="B143" s="617"/>
      <c r="C143" s="617"/>
      <c r="D143" s="622" t="s">
        <v>217</v>
      </c>
      <c r="E143" s="590"/>
      <c r="F143" s="589"/>
      <c r="G143" s="589"/>
      <c r="H143" s="589"/>
      <c r="I143" s="772"/>
      <c r="J143" s="774"/>
    </row>
    <row r="144" spans="1:10" s="686" customFormat="1" ht="15">
      <c r="A144" s="687"/>
      <c r="B144" s="688"/>
      <c r="C144" s="688"/>
      <c r="D144" s="790" t="s">
        <v>601</v>
      </c>
      <c r="E144" s="689"/>
      <c r="F144" s="695"/>
      <c r="G144" s="695"/>
      <c r="H144" s="695"/>
      <c r="I144" s="772"/>
      <c r="J144" s="774"/>
    </row>
    <row r="145" spans="1:10" s="686" customFormat="1" ht="15">
      <c r="A145" s="687"/>
      <c r="B145" s="688"/>
      <c r="C145" s="688"/>
      <c r="D145" s="791"/>
      <c r="E145" s="689">
        <v>310000</v>
      </c>
      <c r="F145" s="685">
        <f aca="true" t="shared" si="23" ref="F145:H146">SUM(F146)</f>
        <v>666000</v>
      </c>
      <c r="G145" s="685">
        <f t="shared" si="23"/>
        <v>650000</v>
      </c>
      <c r="H145" s="685">
        <f t="shared" si="23"/>
        <v>630000</v>
      </c>
      <c r="I145" s="772"/>
      <c r="J145" s="774"/>
    </row>
    <row r="146" spans="1:10" s="479" customFormat="1" ht="13.5">
      <c r="A146" s="571" t="s">
        <v>667</v>
      </c>
      <c r="B146" s="580"/>
      <c r="C146" s="566">
        <v>37</v>
      </c>
      <c r="D146" s="581" t="s">
        <v>78</v>
      </c>
      <c r="E146" s="597">
        <v>310000</v>
      </c>
      <c r="F146" s="577">
        <f t="shared" si="23"/>
        <v>666000</v>
      </c>
      <c r="G146" s="577">
        <f t="shared" si="23"/>
        <v>650000</v>
      </c>
      <c r="H146" s="577">
        <f t="shared" si="23"/>
        <v>630000</v>
      </c>
      <c r="I146" s="601">
        <f t="shared" si="22"/>
        <v>97.5975975975976</v>
      </c>
      <c r="J146" s="631">
        <f t="shared" si="22"/>
        <v>96.92307692307692</v>
      </c>
    </row>
    <row r="147" spans="1:10" ht="13.5">
      <c r="A147" s="567" t="s">
        <v>667</v>
      </c>
      <c r="B147" s="582"/>
      <c r="C147" s="583">
        <v>372</v>
      </c>
      <c r="D147" s="584" t="s">
        <v>78</v>
      </c>
      <c r="E147" s="590">
        <v>310000</v>
      </c>
      <c r="F147" s="578">
        <f>SUM(F148:F156)</f>
        <v>666000</v>
      </c>
      <c r="G147" s="578">
        <f>SUM(G148:G156)</f>
        <v>650000</v>
      </c>
      <c r="H147" s="578">
        <f>SUM(H148:H156)</f>
        <v>630000</v>
      </c>
      <c r="I147" s="601">
        <f t="shared" si="22"/>
        <v>97.5975975975976</v>
      </c>
      <c r="J147" s="631">
        <f t="shared" si="22"/>
        <v>96.92307692307692</v>
      </c>
    </row>
    <row r="148" spans="1:10" ht="13.5">
      <c r="A148" s="567" t="s">
        <v>667</v>
      </c>
      <c r="B148" s="582" t="s">
        <v>472</v>
      </c>
      <c r="C148" s="583">
        <v>3721</v>
      </c>
      <c r="D148" s="584" t="s">
        <v>564</v>
      </c>
      <c r="E148" s="590">
        <v>240000</v>
      </c>
      <c r="F148" s="590">
        <v>140000</v>
      </c>
      <c r="G148" s="590">
        <v>140000</v>
      </c>
      <c r="H148" s="590">
        <v>140000</v>
      </c>
      <c r="I148" s="601">
        <f t="shared" si="22"/>
        <v>100</v>
      </c>
      <c r="J148" s="631">
        <f t="shared" si="22"/>
        <v>100</v>
      </c>
    </row>
    <row r="149" spans="1:10" ht="27">
      <c r="A149" s="567" t="s">
        <v>667</v>
      </c>
      <c r="B149" s="582" t="s">
        <v>473</v>
      </c>
      <c r="C149" s="583">
        <v>3721</v>
      </c>
      <c r="D149" s="584" t="s">
        <v>565</v>
      </c>
      <c r="E149" s="590">
        <v>240000</v>
      </c>
      <c r="F149" s="590">
        <v>80000</v>
      </c>
      <c r="G149" s="590">
        <v>100000</v>
      </c>
      <c r="H149" s="590">
        <v>100000</v>
      </c>
      <c r="I149" s="601">
        <f t="shared" si="22"/>
        <v>125</v>
      </c>
      <c r="J149" s="631">
        <f t="shared" si="22"/>
        <v>100</v>
      </c>
    </row>
    <row r="150" spans="1:10" ht="27">
      <c r="A150" s="567" t="s">
        <v>667</v>
      </c>
      <c r="B150" s="582" t="s">
        <v>475</v>
      </c>
      <c r="C150" s="583">
        <v>3721</v>
      </c>
      <c r="D150" s="584" t="s">
        <v>723</v>
      </c>
      <c r="E150" s="590">
        <v>240000</v>
      </c>
      <c r="F150" s="590">
        <v>110000</v>
      </c>
      <c r="G150" s="590">
        <v>110000</v>
      </c>
      <c r="H150" s="590">
        <v>110000</v>
      </c>
      <c r="I150" s="601">
        <f t="shared" si="22"/>
        <v>100</v>
      </c>
      <c r="J150" s="631">
        <f t="shared" si="22"/>
        <v>100</v>
      </c>
    </row>
    <row r="151" spans="1:10" ht="27">
      <c r="A151" s="567" t="s">
        <v>667</v>
      </c>
      <c r="B151" s="582" t="s">
        <v>476</v>
      </c>
      <c r="C151" s="583">
        <v>3722</v>
      </c>
      <c r="D151" s="584" t="s">
        <v>566</v>
      </c>
      <c r="E151" s="590">
        <v>70000</v>
      </c>
      <c r="F151" s="590">
        <v>130000</v>
      </c>
      <c r="G151" s="590">
        <v>110000</v>
      </c>
      <c r="H151" s="590">
        <v>110000</v>
      </c>
      <c r="I151" s="601">
        <f t="shared" si="22"/>
        <v>84.61538461538461</v>
      </c>
      <c r="J151" s="631">
        <f t="shared" si="22"/>
        <v>100</v>
      </c>
    </row>
    <row r="152" spans="1:10" ht="27">
      <c r="A152" s="567" t="s">
        <v>667</v>
      </c>
      <c r="B152" s="582" t="s">
        <v>478</v>
      </c>
      <c r="C152" s="583">
        <v>3722</v>
      </c>
      <c r="D152" s="584" t="s">
        <v>567</v>
      </c>
      <c r="E152" s="590">
        <v>70000</v>
      </c>
      <c r="F152" s="590">
        <v>6000</v>
      </c>
      <c r="G152" s="590">
        <v>10000</v>
      </c>
      <c r="H152" s="590">
        <v>10000</v>
      </c>
      <c r="I152" s="601">
        <f t="shared" si="22"/>
        <v>166.66666666666669</v>
      </c>
      <c r="J152" s="631">
        <f t="shared" si="22"/>
        <v>100</v>
      </c>
    </row>
    <row r="153" spans="1:10" ht="27">
      <c r="A153" s="567" t="s">
        <v>667</v>
      </c>
      <c r="B153" s="582" t="s">
        <v>580</v>
      </c>
      <c r="C153" s="583">
        <v>3722</v>
      </c>
      <c r="D153" s="584" t="s">
        <v>568</v>
      </c>
      <c r="E153" s="590">
        <v>70000</v>
      </c>
      <c r="F153" s="590">
        <v>60000</v>
      </c>
      <c r="G153" s="590">
        <v>30000</v>
      </c>
      <c r="H153" s="590">
        <v>10000</v>
      </c>
      <c r="I153" s="601">
        <f t="shared" si="22"/>
        <v>50</v>
      </c>
      <c r="J153" s="631">
        <f t="shared" si="22"/>
        <v>33.33333333333333</v>
      </c>
    </row>
    <row r="154" spans="1:10" ht="27">
      <c r="A154" s="567" t="s">
        <v>667</v>
      </c>
      <c r="B154" s="582" t="s">
        <v>479</v>
      </c>
      <c r="C154" s="583">
        <v>3722</v>
      </c>
      <c r="D154" s="584" t="s">
        <v>569</v>
      </c>
      <c r="E154" s="590">
        <v>70000</v>
      </c>
      <c r="F154" s="590">
        <v>50000</v>
      </c>
      <c r="G154" s="590">
        <v>50000</v>
      </c>
      <c r="H154" s="590">
        <v>50000</v>
      </c>
      <c r="I154" s="601">
        <f aca="true" t="shared" si="24" ref="I154:J156">AVERAGE(G154/F154*100)</f>
        <v>100</v>
      </c>
      <c r="J154" s="631">
        <f t="shared" si="24"/>
        <v>100</v>
      </c>
    </row>
    <row r="155" spans="1:10" ht="27">
      <c r="A155" s="567" t="s">
        <v>667</v>
      </c>
      <c r="B155" s="582" t="s">
        <v>481</v>
      </c>
      <c r="C155" s="583">
        <v>3722</v>
      </c>
      <c r="D155" s="584" t="s">
        <v>570</v>
      </c>
      <c r="E155" s="590">
        <v>70000</v>
      </c>
      <c r="F155" s="590">
        <v>60000</v>
      </c>
      <c r="G155" s="590">
        <v>70000</v>
      </c>
      <c r="H155" s="590">
        <v>70000</v>
      </c>
      <c r="I155" s="601">
        <f t="shared" si="24"/>
        <v>116.66666666666667</v>
      </c>
      <c r="J155" s="631">
        <f t="shared" si="24"/>
        <v>100</v>
      </c>
    </row>
    <row r="156" spans="1:10" ht="27.75" thickBot="1">
      <c r="A156" s="567" t="s">
        <v>667</v>
      </c>
      <c r="B156" s="610" t="s">
        <v>482</v>
      </c>
      <c r="C156" s="611">
        <v>3722</v>
      </c>
      <c r="D156" s="612" t="s">
        <v>571</v>
      </c>
      <c r="E156" s="640">
        <v>70000</v>
      </c>
      <c r="F156" s="640">
        <v>30000</v>
      </c>
      <c r="G156" s="640">
        <v>30000</v>
      </c>
      <c r="H156" s="640">
        <v>30000</v>
      </c>
      <c r="I156" s="614">
        <f t="shared" si="24"/>
        <v>100</v>
      </c>
      <c r="J156" s="634">
        <f t="shared" si="24"/>
        <v>100</v>
      </c>
    </row>
    <row r="157" spans="1:10" ht="14.25" thickTop="1">
      <c r="A157" s="629"/>
      <c r="B157" s="617"/>
      <c r="C157" s="617"/>
      <c r="D157" s="623" t="s">
        <v>216</v>
      </c>
      <c r="E157" s="591"/>
      <c r="F157" s="589"/>
      <c r="G157" s="589"/>
      <c r="H157" s="589"/>
      <c r="I157" s="771">
        <f>AVERAGE(G159/F159*100)</f>
        <v>50</v>
      </c>
      <c r="J157" s="773">
        <f>AVERAGE(H159/G159*100)</f>
        <v>100</v>
      </c>
    </row>
    <row r="158" spans="1:10" ht="13.5">
      <c r="A158" s="629"/>
      <c r="B158" s="617"/>
      <c r="C158" s="617"/>
      <c r="D158" s="622" t="s">
        <v>205</v>
      </c>
      <c r="E158" s="590"/>
      <c r="F158" s="589"/>
      <c r="G158" s="589"/>
      <c r="H158" s="589"/>
      <c r="I158" s="788"/>
      <c r="J158" s="789"/>
    </row>
    <row r="159" spans="1:10" s="686" customFormat="1" ht="30.75">
      <c r="A159" s="687"/>
      <c r="B159" s="688"/>
      <c r="C159" s="688"/>
      <c r="D159" s="696" t="s">
        <v>715</v>
      </c>
      <c r="E159" s="689">
        <v>15000</v>
      </c>
      <c r="F159" s="685">
        <f>SUM(F160)</f>
        <v>30000</v>
      </c>
      <c r="G159" s="685">
        <f aca="true" t="shared" si="25" ref="G159:H161">SUM(G160)</f>
        <v>15000</v>
      </c>
      <c r="H159" s="685">
        <f t="shared" si="25"/>
        <v>15000</v>
      </c>
      <c r="I159" s="788"/>
      <c r="J159" s="789"/>
    </row>
    <row r="160" spans="1:10" s="479" customFormat="1" ht="13.5">
      <c r="A160" s="657" t="s">
        <v>668</v>
      </c>
      <c r="B160" s="658"/>
      <c r="C160" s="598">
        <v>38</v>
      </c>
      <c r="D160" s="581" t="s">
        <v>81</v>
      </c>
      <c r="E160" s="597">
        <v>15000</v>
      </c>
      <c r="F160" s="577">
        <f>SUM(F161)</f>
        <v>30000</v>
      </c>
      <c r="G160" s="577">
        <f t="shared" si="25"/>
        <v>15000</v>
      </c>
      <c r="H160" s="577">
        <f t="shared" si="25"/>
        <v>15000</v>
      </c>
      <c r="I160" s="601">
        <f aca="true" t="shared" si="26" ref="I160:J162">AVERAGE(G160/F160*100)</f>
        <v>50</v>
      </c>
      <c r="J160" s="631">
        <f t="shared" si="26"/>
        <v>100</v>
      </c>
    </row>
    <row r="161" spans="1:10" ht="13.5">
      <c r="A161" s="569" t="s">
        <v>668</v>
      </c>
      <c r="B161" s="595"/>
      <c r="C161" s="594">
        <v>381</v>
      </c>
      <c r="D161" s="584" t="s">
        <v>38</v>
      </c>
      <c r="E161" s="590">
        <v>15000</v>
      </c>
      <c r="F161" s="578">
        <f>SUM(F162)</f>
        <v>30000</v>
      </c>
      <c r="G161" s="578">
        <f t="shared" si="25"/>
        <v>15000</v>
      </c>
      <c r="H161" s="578">
        <f t="shared" si="25"/>
        <v>15000</v>
      </c>
      <c r="I161" s="601">
        <f t="shared" si="26"/>
        <v>50</v>
      </c>
      <c r="J161" s="631">
        <f t="shared" si="26"/>
        <v>100</v>
      </c>
    </row>
    <row r="162" spans="1:10" ht="14.25" thickBot="1">
      <c r="A162" s="641" t="s">
        <v>668</v>
      </c>
      <c r="B162" s="642" t="s">
        <v>483</v>
      </c>
      <c r="C162" s="643">
        <v>3811</v>
      </c>
      <c r="D162" s="612" t="s">
        <v>467</v>
      </c>
      <c r="E162" s="640">
        <v>15000</v>
      </c>
      <c r="F162" s="640">
        <f>15000+15000</f>
        <v>30000</v>
      </c>
      <c r="G162" s="640">
        <v>15000</v>
      </c>
      <c r="H162" s="640">
        <v>15000</v>
      </c>
      <c r="I162" s="614">
        <f t="shared" si="26"/>
        <v>50</v>
      </c>
      <c r="J162" s="634">
        <f t="shared" si="26"/>
        <v>100</v>
      </c>
    </row>
    <row r="163" spans="1:10" ht="14.25" thickTop="1">
      <c r="A163" s="629"/>
      <c r="B163" s="617"/>
      <c r="C163" s="617"/>
      <c r="D163" s="623" t="s">
        <v>216</v>
      </c>
      <c r="E163" s="591"/>
      <c r="F163" s="589"/>
      <c r="G163" s="589"/>
      <c r="H163" s="589"/>
      <c r="I163" s="771">
        <f>AVERAGE(G165/F165*100)</f>
        <v>100</v>
      </c>
      <c r="J163" s="773">
        <f>AVERAGE(H165/G165*100)</f>
        <v>100</v>
      </c>
    </row>
    <row r="164" spans="1:10" ht="13.5">
      <c r="A164" s="629"/>
      <c r="B164" s="617"/>
      <c r="C164" s="617"/>
      <c r="D164" s="622" t="s">
        <v>480</v>
      </c>
      <c r="E164" s="590"/>
      <c r="F164" s="589"/>
      <c r="G164" s="589"/>
      <c r="H164" s="589"/>
      <c r="I164" s="788"/>
      <c r="J164" s="789"/>
    </row>
    <row r="165" spans="1:10" s="686" customFormat="1" ht="33" customHeight="1">
      <c r="A165" s="687"/>
      <c r="B165" s="688"/>
      <c r="C165" s="688"/>
      <c r="D165" s="696" t="s">
        <v>602</v>
      </c>
      <c r="E165" s="689">
        <v>10000</v>
      </c>
      <c r="F165" s="685">
        <f>SUM(F166)</f>
        <v>30000</v>
      </c>
      <c r="G165" s="685">
        <f aca="true" t="shared" si="27" ref="G165:H167">SUM(G166)</f>
        <v>30000</v>
      </c>
      <c r="H165" s="685">
        <f t="shared" si="27"/>
        <v>30000</v>
      </c>
      <c r="I165" s="788"/>
      <c r="J165" s="789"/>
    </row>
    <row r="166" spans="1:10" s="479" customFormat="1" ht="13.5">
      <c r="A166" s="657" t="s">
        <v>669</v>
      </c>
      <c r="B166" s="658"/>
      <c r="C166" s="598">
        <v>37</v>
      </c>
      <c r="D166" s="581" t="s">
        <v>78</v>
      </c>
      <c r="E166" s="597">
        <v>10000</v>
      </c>
      <c r="F166" s="577">
        <f>SUM(F167)</f>
        <v>30000</v>
      </c>
      <c r="G166" s="577">
        <f t="shared" si="27"/>
        <v>30000</v>
      </c>
      <c r="H166" s="577">
        <f t="shared" si="27"/>
        <v>30000</v>
      </c>
      <c r="I166" s="601">
        <f aca="true" t="shared" si="28" ref="I166:J176">AVERAGE(G166/F166*100)</f>
        <v>100</v>
      </c>
      <c r="J166" s="631">
        <f t="shared" si="28"/>
        <v>100</v>
      </c>
    </row>
    <row r="167" spans="1:10" ht="13.5">
      <c r="A167" s="569" t="s">
        <v>669</v>
      </c>
      <c r="B167" s="595"/>
      <c r="C167" s="594">
        <v>372</v>
      </c>
      <c r="D167" s="584" t="s">
        <v>78</v>
      </c>
      <c r="E167" s="590">
        <v>10000</v>
      </c>
      <c r="F167" s="578">
        <f>SUM(F168)</f>
        <v>30000</v>
      </c>
      <c r="G167" s="578">
        <f t="shared" si="27"/>
        <v>30000</v>
      </c>
      <c r="H167" s="578">
        <f t="shared" si="27"/>
        <v>30000</v>
      </c>
      <c r="I167" s="601">
        <f t="shared" si="28"/>
        <v>100</v>
      </c>
      <c r="J167" s="631">
        <f t="shared" si="28"/>
        <v>100</v>
      </c>
    </row>
    <row r="168" spans="1:10" ht="14.25" thickBot="1">
      <c r="A168" s="569" t="s">
        <v>669</v>
      </c>
      <c r="B168" s="627" t="s">
        <v>484</v>
      </c>
      <c r="C168" s="625">
        <v>3722</v>
      </c>
      <c r="D168" s="586" t="s">
        <v>80</v>
      </c>
      <c r="E168" s="603">
        <v>10000</v>
      </c>
      <c r="F168" s="603">
        <v>30000</v>
      </c>
      <c r="G168" s="603">
        <v>30000</v>
      </c>
      <c r="H168" s="603">
        <v>30000</v>
      </c>
      <c r="I168" s="606">
        <f t="shared" si="28"/>
        <v>100</v>
      </c>
      <c r="J168" s="636">
        <f t="shared" si="28"/>
        <v>100</v>
      </c>
    </row>
    <row r="169" spans="1:10" s="661" customFormat="1" ht="18" thickBot="1">
      <c r="A169" s="794" t="s">
        <v>647</v>
      </c>
      <c r="B169" s="795"/>
      <c r="C169" s="795"/>
      <c r="D169" s="796"/>
      <c r="E169" s="660">
        <v>35000</v>
      </c>
      <c r="F169" s="660">
        <f>SUM(F172)</f>
        <v>100000</v>
      </c>
      <c r="G169" s="660">
        <f>SUM(G172)</f>
        <v>100000</v>
      </c>
      <c r="H169" s="660">
        <f>SUM(H172)</f>
        <v>100000</v>
      </c>
      <c r="I169" s="667">
        <f t="shared" si="28"/>
        <v>100</v>
      </c>
      <c r="J169" s="668">
        <f t="shared" si="28"/>
        <v>100</v>
      </c>
    </row>
    <row r="170" spans="1:10" ht="13.5">
      <c r="A170" s="629"/>
      <c r="B170" s="617"/>
      <c r="C170" s="617"/>
      <c r="D170" s="623" t="s">
        <v>219</v>
      </c>
      <c r="E170" s="591"/>
      <c r="F170" s="589"/>
      <c r="G170" s="589"/>
      <c r="H170" s="589"/>
      <c r="I170" s="771">
        <f>AVERAGE(G172/F172*100)</f>
        <v>100</v>
      </c>
      <c r="J170" s="773">
        <f>AVERAGE(H172/G172*100)</f>
        <v>100</v>
      </c>
    </row>
    <row r="171" spans="1:10" ht="13.5">
      <c r="A171" s="629"/>
      <c r="B171" s="617"/>
      <c r="C171" s="617"/>
      <c r="D171" s="622" t="s">
        <v>203</v>
      </c>
      <c r="E171" s="590"/>
      <c r="F171" s="589"/>
      <c r="G171" s="589"/>
      <c r="H171" s="589"/>
      <c r="I171" s="788"/>
      <c r="J171" s="789"/>
    </row>
    <row r="172" spans="1:10" s="686" customFormat="1" ht="15">
      <c r="A172" s="687"/>
      <c r="B172" s="688"/>
      <c r="C172" s="688"/>
      <c r="D172" s="696" t="s">
        <v>671</v>
      </c>
      <c r="E172" s="689">
        <v>35000</v>
      </c>
      <c r="F172" s="685">
        <f>SUM(F173)</f>
        <v>100000</v>
      </c>
      <c r="G172" s="685">
        <f aca="true" t="shared" si="29" ref="G172:H174">SUM(G173)</f>
        <v>100000</v>
      </c>
      <c r="H172" s="685">
        <f t="shared" si="29"/>
        <v>100000</v>
      </c>
      <c r="I172" s="788"/>
      <c r="J172" s="789"/>
    </row>
    <row r="173" spans="1:10" s="479" customFormat="1" ht="13.5">
      <c r="A173" s="571" t="s">
        <v>670</v>
      </c>
      <c r="B173" s="580"/>
      <c r="C173" s="566">
        <v>32</v>
      </c>
      <c r="D173" s="581" t="s">
        <v>188</v>
      </c>
      <c r="E173" s="597">
        <v>35000</v>
      </c>
      <c r="F173" s="577">
        <f>SUM(F174)</f>
        <v>100000</v>
      </c>
      <c r="G173" s="577">
        <f t="shared" si="29"/>
        <v>100000</v>
      </c>
      <c r="H173" s="577">
        <f t="shared" si="29"/>
        <v>100000</v>
      </c>
      <c r="I173" s="601">
        <f t="shared" si="28"/>
        <v>100</v>
      </c>
      <c r="J173" s="631">
        <f t="shared" si="28"/>
        <v>100</v>
      </c>
    </row>
    <row r="174" spans="1:10" ht="13.5">
      <c r="A174" s="567" t="s">
        <v>670</v>
      </c>
      <c r="B174" s="582"/>
      <c r="C174" s="583">
        <v>323</v>
      </c>
      <c r="D174" s="584" t="s">
        <v>57</v>
      </c>
      <c r="E174" s="590">
        <v>35000</v>
      </c>
      <c r="F174" s="578">
        <f>SUM(F175)</f>
        <v>100000</v>
      </c>
      <c r="G174" s="578">
        <f t="shared" si="29"/>
        <v>100000</v>
      </c>
      <c r="H174" s="578">
        <f t="shared" si="29"/>
        <v>100000</v>
      </c>
      <c r="I174" s="601">
        <f t="shared" si="28"/>
        <v>100</v>
      </c>
      <c r="J174" s="631">
        <f t="shared" si="28"/>
        <v>100</v>
      </c>
    </row>
    <row r="175" spans="1:10" s="576" customFormat="1" ht="14.25" thickBot="1">
      <c r="A175" s="567" t="s">
        <v>670</v>
      </c>
      <c r="B175" s="627" t="s">
        <v>485</v>
      </c>
      <c r="C175" s="625">
        <v>3234</v>
      </c>
      <c r="D175" s="586" t="s">
        <v>61</v>
      </c>
      <c r="E175" s="603">
        <v>35000</v>
      </c>
      <c r="F175" s="603">
        <v>100000</v>
      </c>
      <c r="G175" s="603">
        <v>100000</v>
      </c>
      <c r="H175" s="603">
        <v>100000</v>
      </c>
      <c r="I175" s="606">
        <f t="shared" si="28"/>
        <v>100</v>
      </c>
      <c r="J175" s="636">
        <f t="shared" si="28"/>
        <v>100</v>
      </c>
    </row>
    <row r="176" spans="1:10" s="661" customFormat="1" ht="18" thickBot="1">
      <c r="A176" s="794" t="s">
        <v>648</v>
      </c>
      <c r="B176" s="795"/>
      <c r="C176" s="795"/>
      <c r="D176" s="796"/>
      <c r="E176" s="660">
        <v>40000</v>
      </c>
      <c r="F176" s="660">
        <f>SUM(F179+F185)</f>
        <v>70000</v>
      </c>
      <c r="G176" s="660">
        <f>SUM(G179+G185)</f>
        <v>90000</v>
      </c>
      <c r="H176" s="660">
        <f>SUM(H179+H185)</f>
        <v>90000</v>
      </c>
      <c r="I176" s="667">
        <f t="shared" si="28"/>
        <v>128.57142857142858</v>
      </c>
      <c r="J176" s="668">
        <f t="shared" si="28"/>
        <v>100</v>
      </c>
    </row>
    <row r="177" spans="1:10" ht="13.5">
      <c r="A177" s="629"/>
      <c r="B177" s="617"/>
      <c r="C177" s="617"/>
      <c r="D177" s="623" t="s">
        <v>186</v>
      </c>
      <c r="E177" s="591"/>
      <c r="F177" s="589"/>
      <c r="G177" s="589"/>
      <c r="H177" s="589"/>
      <c r="I177" s="771">
        <f>AVERAGE(G179/F179*100)</f>
        <v>100</v>
      </c>
      <c r="J177" s="773">
        <f>AVERAGE(H179/G179*100)</f>
        <v>100</v>
      </c>
    </row>
    <row r="178" spans="1:10" ht="13.5">
      <c r="A178" s="629"/>
      <c r="B178" s="617"/>
      <c r="C178" s="617"/>
      <c r="D178" s="622" t="s">
        <v>205</v>
      </c>
      <c r="E178" s="590"/>
      <c r="F178" s="589"/>
      <c r="G178" s="589"/>
      <c r="H178" s="589"/>
      <c r="I178" s="788"/>
      <c r="J178" s="789"/>
    </row>
    <row r="179" spans="1:10" s="686" customFormat="1" ht="30.75">
      <c r="A179" s="687"/>
      <c r="B179" s="688"/>
      <c r="C179" s="688"/>
      <c r="D179" s="696" t="s">
        <v>603</v>
      </c>
      <c r="E179" s="689">
        <v>40000</v>
      </c>
      <c r="F179" s="685">
        <f>SUM(F180)</f>
        <v>50000</v>
      </c>
      <c r="G179" s="685">
        <f aca="true" t="shared" si="30" ref="G179:H181">SUM(G180)</f>
        <v>50000</v>
      </c>
      <c r="H179" s="685">
        <f t="shared" si="30"/>
        <v>50000</v>
      </c>
      <c r="I179" s="788"/>
      <c r="J179" s="789"/>
    </row>
    <row r="180" spans="1:10" s="479" customFormat="1" ht="13.5">
      <c r="A180" s="571" t="s">
        <v>672</v>
      </c>
      <c r="B180" s="580"/>
      <c r="C180" s="566">
        <v>36</v>
      </c>
      <c r="D180" s="581" t="s">
        <v>139</v>
      </c>
      <c r="E180" s="597">
        <v>40000</v>
      </c>
      <c r="F180" s="577">
        <f>SUM(F181)</f>
        <v>50000</v>
      </c>
      <c r="G180" s="577">
        <f t="shared" si="30"/>
        <v>50000</v>
      </c>
      <c r="H180" s="577">
        <f t="shared" si="30"/>
        <v>50000</v>
      </c>
      <c r="I180" s="601">
        <f aca="true" t="shared" si="31" ref="I180:J196">AVERAGE(G180/F180*100)</f>
        <v>100</v>
      </c>
      <c r="J180" s="631">
        <f t="shared" si="31"/>
        <v>100</v>
      </c>
    </row>
    <row r="181" spans="1:10" ht="13.5">
      <c r="A181" s="567" t="s">
        <v>672</v>
      </c>
      <c r="B181" s="582"/>
      <c r="C181" s="583">
        <v>363</v>
      </c>
      <c r="D181" s="584" t="s">
        <v>142</v>
      </c>
      <c r="E181" s="590">
        <v>40000</v>
      </c>
      <c r="F181" s="578">
        <f>SUM(F182)</f>
        <v>50000</v>
      </c>
      <c r="G181" s="578">
        <f t="shared" si="30"/>
        <v>50000</v>
      </c>
      <c r="H181" s="578">
        <f t="shared" si="30"/>
        <v>50000</v>
      </c>
      <c r="I181" s="601">
        <f t="shared" si="31"/>
        <v>100</v>
      </c>
      <c r="J181" s="631">
        <f t="shared" si="31"/>
        <v>100</v>
      </c>
    </row>
    <row r="182" spans="1:10" ht="14.25" thickBot="1">
      <c r="A182" s="635" t="s">
        <v>672</v>
      </c>
      <c r="B182" s="610" t="s">
        <v>486</v>
      </c>
      <c r="C182" s="611">
        <v>3632</v>
      </c>
      <c r="D182" s="612" t="s">
        <v>140</v>
      </c>
      <c r="E182" s="640">
        <v>40000</v>
      </c>
      <c r="F182" s="640">
        <v>50000</v>
      </c>
      <c r="G182" s="640">
        <v>50000</v>
      </c>
      <c r="H182" s="640">
        <v>50000</v>
      </c>
      <c r="I182" s="614">
        <f t="shared" si="31"/>
        <v>100</v>
      </c>
      <c r="J182" s="634">
        <f t="shared" si="31"/>
        <v>100</v>
      </c>
    </row>
    <row r="183" spans="1:10" ht="14.25" thickTop="1">
      <c r="A183" s="629"/>
      <c r="B183" s="617"/>
      <c r="C183" s="617"/>
      <c r="D183" s="623" t="s">
        <v>186</v>
      </c>
      <c r="E183" s="591"/>
      <c r="F183" s="589"/>
      <c r="G183" s="589"/>
      <c r="H183" s="589"/>
      <c r="I183" s="771">
        <f>AVERAGE(G185/F185*100)</f>
        <v>200</v>
      </c>
      <c r="J183" s="773">
        <f>AVERAGE(H185/G185*100)</f>
        <v>100</v>
      </c>
    </row>
    <row r="184" spans="1:10" ht="13.5">
      <c r="A184" s="629"/>
      <c r="B184" s="617"/>
      <c r="C184" s="617"/>
      <c r="D184" s="622" t="s">
        <v>205</v>
      </c>
      <c r="E184" s="590"/>
      <c r="F184" s="589"/>
      <c r="G184" s="589"/>
      <c r="H184" s="589"/>
      <c r="I184" s="788"/>
      <c r="J184" s="789"/>
    </row>
    <row r="185" spans="1:10" s="686" customFormat="1" ht="15">
      <c r="A185" s="687"/>
      <c r="B185" s="688"/>
      <c r="C185" s="688"/>
      <c r="D185" s="696" t="s">
        <v>604</v>
      </c>
      <c r="E185" s="689">
        <v>40000</v>
      </c>
      <c r="F185" s="685">
        <f aca="true" t="shared" si="32" ref="F185:H186">SUM(F186)</f>
        <v>20000</v>
      </c>
      <c r="G185" s="685">
        <f t="shared" si="32"/>
        <v>40000</v>
      </c>
      <c r="H185" s="685">
        <f t="shared" si="32"/>
        <v>40000</v>
      </c>
      <c r="I185" s="788"/>
      <c r="J185" s="789"/>
    </row>
    <row r="186" spans="1:10" s="479" customFormat="1" ht="13.5">
      <c r="A186" s="571" t="s">
        <v>673</v>
      </c>
      <c r="B186" s="580"/>
      <c r="C186" s="566">
        <v>32</v>
      </c>
      <c r="D186" s="581" t="s">
        <v>48</v>
      </c>
      <c r="E186" s="597">
        <v>40000</v>
      </c>
      <c r="F186" s="577">
        <f t="shared" si="32"/>
        <v>20000</v>
      </c>
      <c r="G186" s="577">
        <f t="shared" si="32"/>
        <v>40000</v>
      </c>
      <c r="H186" s="577">
        <f t="shared" si="32"/>
        <v>40000</v>
      </c>
      <c r="I186" s="601">
        <f t="shared" si="31"/>
        <v>200</v>
      </c>
      <c r="J186" s="631">
        <f t="shared" si="31"/>
        <v>100</v>
      </c>
    </row>
    <row r="187" spans="1:10" ht="13.5">
      <c r="A187" s="567" t="s">
        <v>673</v>
      </c>
      <c r="B187" s="582"/>
      <c r="C187" s="583">
        <v>323</v>
      </c>
      <c r="D187" s="584" t="s">
        <v>57</v>
      </c>
      <c r="E187" s="590">
        <v>40000</v>
      </c>
      <c r="F187" s="578">
        <f>SUM(F188:F189)</f>
        <v>20000</v>
      </c>
      <c r="G187" s="578">
        <f>SUM(G188:G189)</f>
        <v>40000</v>
      </c>
      <c r="H187" s="578">
        <f>SUM(H188:H189)</f>
        <v>40000</v>
      </c>
      <c r="I187" s="601">
        <f t="shared" si="31"/>
        <v>200</v>
      </c>
      <c r="J187" s="631">
        <f t="shared" si="31"/>
        <v>100</v>
      </c>
    </row>
    <row r="188" spans="1:10" ht="13.5">
      <c r="A188" s="567" t="s">
        <v>673</v>
      </c>
      <c r="B188" s="582" t="s">
        <v>488</v>
      </c>
      <c r="C188" s="583">
        <v>3236</v>
      </c>
      <c r="D188" s="584" t="s">
        <v>62</v>
      </c>
      <c r="E188" s="590">
        <v>40000</v>
      </c>
      <c r="F188" s="590">
        <v>8500</v>
      </c>
      <c r="G188" s="590">
        <v>20000</v>
      </c>
      <c r="H188" s="590">
        <v>20000</v>
      </c>
      <c r="I188" s="601">
        <f t="shared" si="31"/>
        <v>235.29411764705884</v>
      </c>
      <c r="J188" s="631">
        <f t="shared" si="31"/>
        <v>100</v>
      </c>
    </row>
    <row r="189" spans="1:10" ht="14.25" thickBot="1">
      <c r="A189" s="567" t="s">
        <v>673</v>
      </c>
      <c r="B189" s="593" t="s">
        <v>490</v>
      </c>
      <c r="C189" s="626">
        <v>3236</v>
      </c>
      <c r="D189" s="586" t="s">
        <v>62</v>
      </c>
      <c r="E189" s="603">
        <v>40000</v>
      </c>
      <c r="F189" s="603">
        <v>11500</v>
      </c>
      <c r="G189" s="603">
        <v>20000</v>
      </c>
      <c r="H189" s="603">
        <v>20000</v>
      </c>
      <c r="I189" s="606">
        <f t="shared" si="31"/>
        <v>173.91304347826087</v>
      </c>
      <c r="J189" s="636">
        <f t="shared" si="31"/>
        <v>100</v>
      </c>
    </row>
    <row r="190" spans="1:10" s="661" customFormat="1" ht="18" thickBot="1">
      <c r="A190" s="794" t="s">
        <v>649</v>
      </c>
      <c r="B190" s="795"/>
      <c r="C190" s="795"/>
      <c r="D190" s="796"/>
      <c r="E190" s="660">
        <f>SUM(E193+E202+E208+E214+E221)</f>
        <v>120000</v>
      </c>
      <c r="F190" s="660">
        <f>SUM(F193+F202+F208+F214+F221)</f>
        <v>280000</v>
      </c>
      <c r="G190" s="660">
        <f>SUM(G193+G202+G208+G214+G221)</f>
        <v>280000</v>
      </c>
      <c r="H190" s="660">
        <f>SUM(H193+H202+H208+H214+H221)</f>
        <v>280000</v>
      </c>
      <c r="I190" s="667">
        <f t="shared" si="31"/>
        <v>100</v>
      </c>
      <c r="J190" s="668">
        <f t="shared" si="31"/>
        <v>100</v>
      </c>
    </row>
    <row r="191" spans="1:10" ht="13.5">
      <c r="A191" s="629"/>
      <c r="B191" s="617"/>
      <c r="C191" s="617"/>
      <c r="D191" s="623" t="s">
        <v>222</v>
      </c>
      <c r="E191" s="591"/>
      <c r="F191" s="589"/>
      <c r="G191" s="589"/>
      <c r="H191" s="589"/>
      <c r="I191" s="607"/>
      <c r="J191" s="638"/>
    </row>
    <row r="192" spans="1:10" ht="13.5">
      <c r="A192" s="629"/>
      <c r="B192" s="617"/>
      <c r="C192" s="617"/>
      <c r="D192" s="622" t="s">
        <v>223</v>
      </c>
      <c r="E192" s="590"/>
      <c r="F192" s="589"/>
      <c r="G192" s="589"/>
      <c r="H192" s="589"/>
      <c r="I192" s="771">
        <f>AVERAGE(G193/F193*100)</f>
        <v>100</v>
      </c>
      <c r="J192" s="773">
        <f>AVERAGE(H193/G193*100)</f>
        <v>100</v>
      </c>
    </row>
    <row r="193" spans="1:10" s="686" customFormat="1" ht="15">
      <c r="A193" s="687"/>
      <c r="B193" s="688"/>
      <c r="C193" s="688"/>
      <c r="D193" s="696" t="s">
        <v>605</v>
      </c>
      <c r="E193" s="689">
        <v>50000</v>
      </c>
      <c r="F193" s="685">
        <f>SUM(F194+F197)</f>
        <v>220000</v>
      </c>
      <c r="G193" s="685">
        <f>SUM(G194+G197)</f>
        <v>220000</v>
      </c>
      <c r="H193" s="685">
        <f>SUM(H194+H197)</f>
        <v>220000</v>
      </c>
      <c r="I193" s="772"/>
      <c r="J193" s="774"/>
    </row>
    <row r="194" spans="1:10" s="479" customFormat="1" ht="13.5">
      <c r="A194" s="657" t="s">
        <v>674</v>
      </c>
      <c r="B194" s="658"/>
      <c r="C194" s="598">
        <v>32</v>
      </c>
      <c r="D194" s="581" t="s">
        <v>188</v>
      </c>
      <c r="E194" s="597">
        <v>50000</v>
      </c>
      <c r="F194" s="577">
        <f aca="true" t="shared" si="33" ref="F194:H195">SUM(F195)</f>
        <v>20000</v>
      </c>
      <c r="G194" s="577">
        <f t="shared" si="33"/>
        <v>20000</v>
      </c>
      <c r="H194" s="577">
        <f t="shared" si="33"/>
        <v>20000</v>
      </c>
      <c r="I194" s="601">
        <f>AVERAGE(G194/F194*100)</f>
        <v>100</v>
      </c>
      <c r="J194" s="631">
        <f t="shared" si="31"/>
        <v>100</v>
      </c>
    </row>
    <row r="195" spans="1:10" ht="13.5">
      <c r="A195" s="569" t="s">
        <v>674</v>
      </c>
      <c r="B195" s="595"/>
      <c r="C195" s="594">
        <v>323</v>
      </c>
      <c r="D195" s="584" t="s">
        <v>57</v>
      </c>
      <c r="E195" s="590">
        <v>50000</v>
      </c>
      <c r="F195" s="578">
        <f t="shared" si="33"/>
        <v>20000</v>
      </c>
      <c r="G195" s="578">
        <f t="shared" si="33"/>
        <v>20000</v>
      </c>
      <c r="H195" s="578">
        <f t="shared" si="33"/>
        <v>20000</v>
      </c>
      <c r="I195" s="601">
        <f t="shared" si="31"/>
        <v>100</v>
      </c>
      <c r="J195" s="631">
        <f t="shared" si="31"/>
        <v>100</v>
      </c>
    </row>
    <row r="196" spans="1:10" ht="13.5">
      <c r="A196" s="569" t="s">
        <v>674</v>
      </c>
      <c r="B196" s="595" t="s">
        <v>491</v>
      </c>
      <c r="C196" s="594">
        <v>3239</v>
      </c>
      <c r="D196" s="584" t="s">
        <v>487</v>
      </c>
      <c r="E196" s="590">
        <v>50000</v>
      </c>
      <c r="F196" s="590">
        <v>20000</v>
      </c>
      <c r="G196" s="590">
        <v>20000</v>
      </c>
      <c r="H196" s="590">
        <v>20000</v>
      </c>
      <c r="I196" s="601">
        <f t="shared" si="31"/>
        <v>100</v>
      </c>
      <c r="J196" s="631">
        <f t="shared" si="31"/>
        <v>100</v>
      </c>
    </row>
    <row r="197" spans="1:10" s="479" customFormat="1" ht="13.5">
      <c r="A197" s="657" t="s">
        <v>674</v>
      </c>
      <c r="B197" s="580"/>
      <c r="C197" s="566">
        <v>38</v>
      </c>
      <c r="D197" s="581" t="s">
        <v>81</v>
      </c>
      <c r="E197" s="577">
        <v>70000</v>
      </c>
      <c r="F197" s="577">
        <f aca="true" t="shared" si="34" ref="F197:H198">SUM(F198)</f>
        <v>200000</v>
      </c>
      <c r="G197" s="577">
        <f t="shared" si="34"/>
        <v>200000</v>
      </c>
      <c r="H197" s="577">
        <f t="shared" si="34"/>
        <v>200000</v>
      </c>
      <c r="I197" s="601">
        <f aca="true" t="shared" si="35" ref="I197:J199">AVERAGE(G197/F197*100)</f>
        <v>100</v>
      </c>
      <c r="J197" s="631">
        <f t="shared" si="35"/>
        <v>100</v>
      </c>
    </row>
    <row r="198" spans="1:10" ht="13.5">
      <c r="A198" s="569" t="s">
        <v>674</v>
      </c>
      <c r="B198" s="582"/>
      <c r="C198" s="583">
        <v>381</v>
      </c>
      <c r="D198" s="584" t="s">
        <v>38</v>
      </c>
      <c r="E198" s="578">
        <v>50000</v>
      </c>
      <c r="F198" s="578">
        <f t="shared" si="34"/>
        <v>200000</v>
      </c>
      <c r="G198" s="578">
        <f t="shared" si="34"/>
        <v>200000</v>
      </c>
      <c r="H198" s="578">
        <f t="shared" si="34"/>
        <v>200000</v>
      </c>
      <c r="I198" s="601">
        <f t="shared" si="35"/>
        <v>100</v>
      </c>
      <c r="J198" s="631">
        <f t="shared" si="35"/>
        <v>100</v>
      </c>
    </row>
    <row r="199" spans="1:10" ht="14.25" thickBot="1">
      <c r="A199" s="641" t="s">
        <v>674</v>
      </c>
      <c r="B199" s="610" t="s">
        <v>493</v>
      </c>
      <c r="C199" s="611">
        <v>3811</v>
      </c>
      <c r="D199" s="612" t="s">
        <v>572</v>
      </c>
      <c r="E199" s="613">
        <v>50000</v>
      </c>
      <c r="F199" s="613">
        <v>200000</v>
      </c>
      <c r="G199" s="613">
        <v>200000</v>
      </c>
      <c r="H199" s="613">
        <v>200000</v>
      </c>
      <c r="I199" s="614">
        <f t="shared" si="35"/>
        <v>100</v>
      </c>
      <c r="J199" s="634">
        <f t="shared" si="35"/>
        <v>100</v>
      </c>
    </row>
    <row r="200" spans="1:10" ht="14.25" thickTop="1">
      <c r="A200" s="629"/>
      <c r="B200" s="617"/>
      <c r="C200" s="617"/>
      <c r="D200" s="623" t="s">
        <v>222</v>
      </c>
      <c r="E200" s="591"/>
      <c r="F200" s="589"/>
      <c r="G200" s="589"/>
      <c r="H200" s="589"/>
      <c r="I200" s="607"/>
      <c r="J200" s="638"/>
    </row>
    <row r="201" spans="1:10" ht="13.5">
      <c r="A201" s="629"/>
      <c r="B201" s="617"/>
      <c r="C201" s="617"/>
      <c r="D201" s="623" t="s">
        <v>606</v>
      </c>
      <c r="E201" s="590"/>
      <c r="F201" s="589"/>
      <c r="G201" s="589"/>
      <c r="H201" s="589"/>
      <c r="I201" s="607"/>
      <c r="J201" s="638"/>
    </row>
    <row r="202" spans="1:10" s="686" customFormat="1" ht="15">
      <c r="A202" s="687"/>
      <c r="B202" s="688"/>
      <c r="C202" s="688"/>
      <c r="D202" s="697" t="s">
        <v>607</v>
      </c>
      <c r="E202" s="689">
        <v>0</v>
      </c>
      <c r="F202" s="685">
        <f>SUM(F203)</f>
        <v>10000</v>
      </c>
      <c r="G202" s="685">
        <f aca="true" t="shared" si="36" ref="G202:H204">SUM(G203)</f>
        <v>0</v>
      </c>
      <c r="H202" s="685">
        <f t="shared" si="36"/>
        <v>0</v>
      </c>
      <c r="I202" s="690">
        <v>0</v>
      </c>
      <c r="J202" s="691">
        <v>0</v>
      </c>
    </row>
    <row r="203" spans="1:10" s="479" customFormat="1" ht="13.5">
      <c r="A203" s="657" t="s">
        <v>675</v>
      </c>
      <c r="B203" s="580"/>
      <c r="C203" s="566">
        <v>42</v>
      </c>
      <c r="D203" s="581" t="s">
        <v>97</v>
      </c>
      <c r="E203" s="597">
        <v>0</v>
      </c>
      <c r="F203" s="577">
        <f>SUM(F204)</f>
        <v>10000</v>
      </c>
      <c r="G203" s="577">
        <f t="shared" si="36"/>
        <v>0</v>
      </c>
      <c r="H203" s="577">
        <f t="shared" si="36"/>
        <v>0</v>
      </c>
      <c r="I203" s="601">
        <v>0</v>
      </c>
      <c r="J203" s="631">
        <v>0</v>
      </c>
    </row>
    <row r="204" spans="1:10" ht="13.5">
      <c r="A204" s="569" t="s">
        <v>675</v>
      </c>
      <c r="B204" s="582"/>
      <c r="C204" s="583">
        <v>426</v>
      </c>
      <c r="D204" s="584" t="s">
        <v>120</v>
      </c>
      <c r="E204" s="590">
        <v>0</v>
      </c>
      <c r="F204" s="578">
        <f>SUM(F205)</f>
        <v>10000</v>
      </c>
      <c r="G204" s="578">
        <f t="shared" si="36"/>
        <v>0</v>
      </c>
      <c r="H204" s="578">
        <f t="shared" si="36"/>
        <v>0</v>
      </c>
      <c r="I204" s="601">
        <v>0</v>
      </c>
      <c r="J204" s="631">
        <v>0</v>
      </c>
    </row>
    <row r="205" spans="1:10" ht="14.25" thickBot="1">
      <c r="A205" s="641" t="s">
        <v>675</v>
      </c>
      <c r="B205" s="642" t="s">
        <v>494</v>
      </c>
      <c r="C205" s="643">
        <v>4264</v>
      </c>
      <c r="D205" s="612" t="s">
        <v>489</v>
      </c>
      <c r="E205" s="640">
        <v>0</v>
      </c>
      <c r="F205" s="640">
        <v>10000</v>
      </c>
      <c r="G205" s="640">
        <v>0</v>
      </c>
      <c r="H205" s="640">
        <v>0</v>
      </c>
      <c r="I205" s="614">
        <v>0</v>
      </c>
      <c r="J205" s="634">
        <v>0</v>
      </c>
    </row>
    <row r="206" spans="1:10" ht="14.25" thickTop="1">
      <c r="A206" s="629"/>
      <c r="B206" s="617"/>
      <c r="C206" s="617"/>
      <c r="D206" s="623" t="s">
        <v>222</v>
      </c>
      <c r="E206" s="591"/>
      <c r="F206" s="589"/>
      <c r="G206" s="589"/>
      <c r="H206" s="589"/>
      <c r="I206" s="605"/>
      <c r="J206" s="637"/>
    </row>
    <row r="207" spans="1:10" ht="13.5">
      <c r="A207" s="629"/>
      <c r="B207" s="617"/>
      <c r="C207" s="617"/>
      <c r="D207" s="623" t="s">
        <v>205</v>
      </c>
      <c r="E207" s="590"/>
      <c r="F207" s="589"/>
      <c r="G207" s="589"/>
      <c r="H207" s="589"/>
      <c r="I207" s="605"/>
      <c r="J207" s="637"/>
    </row>
    <row r="208" spans="1:10" s="686" customFormat="1" ht="15">
      <c r="A208" s="687"/>
      <c r="B208" s="688"/>
      <c r="C208" s="688"/>
      <c r="D208" s="696" t="s">
        <v>608</v>
      </c>
      <c r="E208" s="689">
        <v>5000</v>
      </c>
      <c r="F208" s="685">
        <f>SUM(F209)</f>
        <v>5000</v>
      </c>
      <c r="G208" s="685">
        <f aca="true" t="shared" si="37" ref="G208:H210">SUM(G209)</f>
        <v>5000</v>
      </c>
      <c r="H208" s="685">
        <f t="shared" si="37"/>
        <v>5000</v>
      </c>
      <c r="I208" s="693">
        <f aca="true" t="shared" si="38" ref="I208:J223">AVERAGE(G208/F208*100)</f>
        <v>100</v>
      </c>
      <c r="J208" s="694">
        <f t="shared" si="38"/>
        <v>100</v>
      </c>
    </row>
    <row r="209" spans="1:10" s="479" customFormat="1" ht="13.5">
      <c r="A209" s="657" t="s">
        <v>676</v>
      </c>
      <c r="B209" s="658"/>
      <c r="C209" s="598">
        <v>38</v>
      </c>
      <c r="D209" s="581" t="s">
        <v>81</v>
      </c>
      <c r="E209" s="597">
        <v>5000</v>
      </c>
      <c r="F209" s="577">
        <f>SUM(F210)</f>
        <v>5000</v>
      </c>
      <c r="G209" s="577">
        <f t="shared" si="37"/>
        <v>5000</v>
      </c>
      <c r="H209" s="577">
        <f t="shared" si="37"/>
        <v>5000</v>
      </c>
      <c r="I209" s="601">
        <f t="shared" si="38"/>
        <v>100</v>
      </c>
      <c r="J209" s="631">
        <f t="shared" si="38"/>
        <v>100</v>
      </c>
    </row>
    <row r="210" spans="1:10" ht="13.5">
      <c r="A210" s="569" t="s">
        <v>676</v>
      </c>
      <c r="B210" s="595"/>
      <c r="C210" s="594">
        <v>381</v>
      </c>
      <c r="D210" s="584" t="s">
        <v>38</v>
      </c>
      <c r="E210" s="590">
        <v>5000</v>
      </c>
      <c r="F210" s="578">
        <f>SUM(F211)</f>
        <v>5000</v>
      </c>
      <c r="G210" s="578">
        <f t="shared" si="37"/>
        <v>5000</v>
      </c>
      <c r="H210" s="578">
        <f t="shared" si="37"/>
        <v>5000</v>
      </c>
      <c r="I210" s="601">
        <f t="shared" si="38"/>
        <v>100</v>
      </c>
      <c r="J210" s="631">
        <f t="shared" si="38"/>
        <v>100</v>
      </c>
    </row>
    <row r="211" spans="1:10" ht="14.25" thickBot="1">
      <c r="A211" s="641" t="s">
        <v>676</v>
      </c>
      <c r="B211" s="642" t="s">
        <v>495</v>
      </c>
      <c r="C211" s="643">
        <v>3811</v>
      </c>
      <c r="D211" s="612" t="s">
        <v>86</v>
      </c>
      <c r="E211" s="640">
        <v>5000</v>
      </c>
      <c r="F211" s="640">
        <v>5000</v>
      </c>
      <c r="G211" s="640">
        <v>5000</v>
      </c>
      <c r="H211" s="640">
        <v>5000</v>
      </c>
      <c r="I211" s="614">
        <f t="shared" si="38"/>
        <v>100</v>
      </c>
      <c r="J211" s="634">
        <f t="shared" si="38"/>
        <v>100</v>
      </c>
    </row>
    <row r="212" spans="1:10" ht="14.25" thickTop="1">
      <c r="A212" s="629"/>
      <c r="B212" s="617"/>
      <c r="C212" s="617"/>
      <c r="D212" s="623" t="s">
        <v>222</v>
      </c>
      <c r="E212" s="591"/>
      <c r="F212" s="589"/>
      <c r="G212" s="589"/>
      <c r="H212" s="589"/>
      <c r="I212" s="792">
        <f>AVERAGE(G214/F214*100)</f>
        <v>50</v>
      </c>
      <c r="J212" s="793">
        <f>AVERAGE(H214/G214*100)</f>
        <v>100</v>
      </c>
    </row>
    <row r="213" spans="1:10" ht="13.5">
      <c r="A213" s="629"/>
      <c r="B213" s="617"/>
      <c r="C213" s="617"/>
      <c r="D213" s="622" t="s">
        <v>205</v>
      </c>
      <c r="E213" s="590"/>
      <c r="F213" s="589"/>
      <c r="G213" s="589"/>
      <c r="H213" s="589"/>
      <c r="I213" s="775"/>
      <c r="J213" s="776"/>
    </row>
    <row r="214" spans="1:10" s="686" customFormat="1" ht="15">
      <c r="A214" s="687"/>
      <c r="B214" s="688"/>
      <c r="C214" s="688"/>
      <c r="D214" s="708" t="s">
        <v>609</v>
      </c>
      <c r="E214" s="689">
        <v>20000</v>
      </c>
      <c r="F214" s="685">
        <f>SUM(F215)</f>
        <v>20000</v>
      </c>
      <c r="G214" s="685">
        <f aca="true" t="shared" si="39" ref="G214:H216">SUM(G215)</f>
        <v>10000</v>
      </c>
      <c r="H214" s="685">
        <f t="shared" si="39"/>
        <v>10000</v>
      </c>
      <c r="I214" s="771"/>
      <c r="J214" s="773"/>
    </row>
    <row r="215" spans="1:10" s="659" customFormat="1" ht="13.5">
      <c r="A215" s="657" t="s">
        <v>677</v>
      </c>
      <c r="B215" s="658"/>
      <c r="C215" s="566">
        <v>32</v>
      </c>
      <c r="D215" s="581" t="s">
        <v>188</v>
      </c>
      <c r="E215" s="597">
        <v>20000</v>
      </c>
      <c r="F215" s="577">
        <f>SUM(F216)</f>
        <v>20000</v>
      </c>
      <c r="G215" s="577">
        <f t="shared" si="39"/>
        <v>10000</v>
      </c>
      <c r="H215" s="577">
        <f t="shared" si="39"/>
        <v>10000</v>
      </c>
      <c r="I215" s="601">
        <f t="shared" si="38"/>
        <v>50</v>
      </c>
      <c r="J215" s="631">
        <f t="shared" si="38"/>
        <v>100</v>
      </c>
    </row>
    <row r="216" spans="1:10" ht="13.5">
      <c r="A216" s="569" t="s">
        <v>677</v>
      </c>
      <c r="B216" s="595"/>
      <c r="C216" s="583">
        <v>322</v>
      </c>
      <c r="D216" s="584" t="s">
        <v>53</v>
      </c>
      <c r="E216" s="590">
        <v>20000</v>
      </c>
      <c r="F216" s="578">
        <f>SUM(F217)</f>
        <v>20000</v>
      </c>
      <c r="G216" s="578">
        <f t="shared" si="39"/>
        <v>10000</v>
      </c>
      <c r="H216" s="578">
        <f t="shared" si="39"/>
        <v>10000</v>
      </c>
      <c r="I216" s="601">
        <f t="shared" si="38"/>
        <v>50</v>
      </c>
      <c r="J216" s="631">
        <f t="shared" si="38"/>
        <v>100</v>
      </c>
    </row>
    <row r="217" spans="1:10" ht="14.25" thickBot="1">
      <c r="A217" s="641" t="s">
        <v>677</v>
      </c>
      <c r="B217" s="642" t="s">
        <v>497</v>
      </c>
      <c r="C217" s="611">
        <v>3227</v>
      </c>
      <c r="D217" s="612" t="s">
        <v>492</v>
      </c>
      <c r="E217" s="640">
        <v>20000</v>
      </c>
      <c r="F217" s="640">
        <v>20000</v>
      </c>
      <c r="G217" s="640">
        <v>10000</v>
      </c>
      <c r="H217" s="640">
        <v>10000</v>
      </c>
      <c r="I217" s="614">
        <f t="shared" si="38"/>
        <v>50</v>
      </c>
      <c r="J217" s="634">
        <f t="shared" si="38"/>
        <v>100</v>
      </c>
    </row>
    <row r="218" spans="1:10" ht="14.25" thickTop="1">
      <c r="A218" s="629"/>
      <c r="B218" s="617"/>
      <c r="C218" s="617"/>
      <c r="D218" s="623" t="s">
        <v>222</v>
      </c>
      <c r="E218" s="591"/>
      <c r="F218" s="589"/>
      <c r="G218" s="589"/>
      <c r="H218" s="589"/>
      <c r="I218" s="607"/>
      <c r="J218" s="638"/>
    </row>
    <row r="219" spans="1:10" ht="13.5">
      <c r="A219" s="629"/>
      <c r="B219" s="617"/>
      <c r="C219" s="617"/>
      <c r="D219" s="622" t="s">
        <v>679</v>
      </c>
      <c r="E219" s="590"/>
      <c r="F219" s="589"/>
      <c r="G219" s="589"/>
      <c r="H219" s="589"/>
      <c r="I219" s="607"/>
      <c r="J219" s="638"/>
    </row>
    <row r="220" spans="1:10" s="686" customFormat="1" ht="15">
      <c r="A220" s="687"/>
      <c r="B220" s="688"/>
      <c r="C220" s="688"/>
      <c r="D220" s="790" t="s">
        <v>716</v>
      </c>
      <c r="E220" s="689"/>
      <c r="F220" s="695"/>
      <c r="G220" s="695"/>
      <c r="H220" s="695"/>
      <c r="I220" s="698"/>
      <c r="J220" s="699"/>
    </row>
    <row r="221" spans="1:10" s="686" customFormat="1" ht="15">
      <c r="A221" s="687"/>
      <c r="B221" s="688"/>
      <c r="C221" s="688"/>
      <c r="D221" s="791"/>
      <c r="E221" s="689">
        <v>45000</v>
      </c>
      <c r="F221" s="685">
        <f aca="true" t="shared" si="40" ref="F221:H222">SUM(F222)</f>
        <v>25000</v>
      </c>
      <c r="G221" s="685">
        <f t="shared" si="40"/>
        <v>45000</v>
      </c>
      <c r="H221" s="685">
        <f t="shared" si="40"/>
        <v>45000</v>
      </c>
      <c r="I221" s="693">
        <f t="shared" si="38"/>
        <v>180</v>
      </c>
      <c r="J221" s="694">
        <f t="shared" si="38"/>
        <v>100</v>
      </c>
    </row>
    <row r="222" spans="1:10" s="479" customFormat="1" ht="13.5">
      <c r="A222" s="657" t="s">
        <v>678</v>
      </c>
      <c r="B222" s="658"/>
      <c r="C222" s="566">
        <v>32</v>
      </c>
      <c r="D222" s="581" t="s">
        <v>188</v>
      </c>
      <c r="E222" s="597">
        <v>45000</v>
      </c>
      <c r="F222" s="577">
        <f t="shared" si="40"/>
        <v>25000</v>
      </c>
      <c r="G222" s="577">
        <f t="shared" si="40"/>
        <v>45000</v>
      </c>
      <c r="H222" s="577">
        <f t="shared" si="40"/>
        <v>45000</v>
      </c>
      <c r="I222" s="601">
        <f t="shared" si="38"/>
        <v>180</v>
      </c>
      <c r="J222" s="631">
        <f>AVERAGE(H222/G222*100)</f>
        <v>100</v>
      </c>
    </row>
    <row r="223" spans="1:10" ht="13.5">
      <c r="A223" s="569" t="s">
        <v>678</v>
      </c>
      <c r="B223" s="595"/>
      <c r="C223" s="583">
        <v>323</v>
      </c>
      <c r="D223" s="584" t="s">
        <v>120</v>
      </c>
      <c r="E223" s="590">
        <v>45000</v>
      </c>
      <c r="F223" s="578">
        <f>SUM(F224:F225)</f>
        <v>25000</v>
      </c>
      <c r="G223" s="578">
        <f>SUM(G224:G225)</f>
        <v>45000</v>
      </c>
      <c r="H223" s="578">
        <f>SUM(H224:H225)</f>
        <v>45000</v>
      </c>
      <c r="I223" s="601">
        <f t="shared" si="38"/>
        <v>180</v>
      </c>
      <c r="J223" s="631">
        <f>AVERAGE(H223/G223*100)</f>
        <v>100</v>
      </c>
    </row>
    <row r="224" spans="1:10" ht="13.5">
      <c r="A224" s="569" t="s">
        <v>678</v>
      </c>
      <c r="B224" s="595" t="s">
        <v>498</v>
      </c>
      <c r="C224" s="583">
        <v>3237</v>
      </c>
      <c r="D224" s="584" t="s">
        <v>63</v>
      </c>
      <c r="E224" s="590">
        <v>15000</v>
      </c>
      <c r="F224" s="590">
        <v>15000</v>
      </c>
      <c r="G224" s="590">
        <v>15000</v>
      </c>
      <c r="H224" s="590">
        <v>15000</v>
      </c>
      <c r="I224" s="601">
        <f aca="true" t="shared" si="41" ref="I224:J226">AVERAGE(G224/F224*100)</f>
        <v>100</v>
      </c>
      <c r="J224" s="631">
        <f>AVERAGE(H224/G224*100)</f>
        <v>100</v>
      </c>
    </row>
    <row r="225" spans="1:10" ht="14.25" thickBot="1">
      <c r="A225" s="569" t="s">
        <v>678</v>
      </c>
      <c r="B225" s="627" t="s">
        <v>499</v>
      </c>
      <c r="C225" s="626">
        <v>3237</v>
      </c>
      <c r="D225" s="586" t="s">
        <v>229</v>
      </c>
      <c r="E225" s="603">
        <v>30000</v>
      </c>
      <c r="F225" s="603">
        <v>10000</v>
      </c>
      <c r="G225" s="603">
        <v>30000</v>
      </c>
      <c r="H225" s="603">
        <v>30000</v>
      </c>
      <c r="I225" s="606">
        <f t="shared" si="41"/>
        <v>300</v>
      </c>
      <c r="J225" s="636">
        <f t="shared" si="41"/>
        <v>100</v>
      </c>
    </row>
    <row r="226" spans="1:10" s="661" customFormat="1" ht="18" thickBot="1">
      <c r="A226" s="794" t="s">
        <v>650</v>
      </c>
      <c r="B226" s="795"/>
      <c r="C226" s="795"/>
      <c r="D226" s="796"/>
      <c r="E226" s="660">
        <v>5000</v>
      </c>
      <c r="F226" s="660">
        <f>SUM(F229)</f>
        <v>5000</v>
      </c>
      <c r="G226" s="660">
        <f>SUM(G229)</f>
        <v>5000</v>
      </c>
      <c r="H226" s="660">
        <f>SUM(H229)</f>
        <v>5000</v>
      </c>
      <c r="I226" s="667">
        <f t="shared" si="41"/>
        <v>100</v>
      </c>
      <c r="J226" s="668">
        <f t="shared" si="41"/>
        <v>100</v>
      </c>
    </row>
    <row r="227" spans="1:10" ht="13.5">
      <c r="A227" s="629"/>
      <c r="B227" s="617"/>
      <c r="C227" s="617"/>
      <c r="D227" s="623" t="s">
        <v>186</v>
      </c>
      <c r="E227" s="591"/>
      <c r="F227" s="589"/>
      <c r="G227" s="589"/>
      <c r="H227" s="589"/>
      <c r="I227" s="771">
        <f>AVERAGE(G229/F229*100)</f>
        <v>100</v>
      </c>
      <c r="J227" s="773">
        <f>AVERAGE(H229/G229*100)</f>
        <v>100</v>
      </c>
    </row>
    <row r="228" spans="1:10" ht="13.5">
      <c r="A228" s="629"/>
      <c r="B228" s="617"/>
      <c r="C228" s="617"/>
      <c r="D228" s="623" t="s">
        <v>205</v>
      </c>
      <c r="E228" s="590"/>
      <c r="F228" s="589"/>
      <c r="G228" s="589"/>
      <c r="H228" s="589"/>
      <c r="I228" s="788"/>
      <c r="J228" s="789"/>
    </row>
    <row r="229" spans="1:10" s="686" customFormat="1" ht="15">
      <c r="A229" s="687"/>
      <c r="B229" s="688"/>
      <c r="C229" s="688"/>
      <c r="D229" s="696" t="s">
        <v>610</v>
      </c>
      <c r="E229" s="689">
        <v>5000</v>
      </c>
      <c r="F229" s="685">
        <f>SUM(F230)</f>
        <v>5000</v>
      </c>
      <c r="G229" s="685">
        <f aca="true" t="shared" si="42" ref="G229:H231">SUM(G230)</f>
        <v>5000</v>
      </c>
      <c r="H229" s="685">
        <f t="shared" si="42"/>
        <v>5000</v>
      </c>
      <c r="I229" s="788"/>
      <c r="J229" s="789"/>
    </row>
    <row r="230" spans="1:10" s="479" customFormat="1" ht="13.5">
      <c r="A230" s="657" t="s">
        <v>680</v>
      </c>
      <c r="B230" s="658"/>
      <c r="C230" s="598">
        <v>36</v>
      </c>
      <c r="D230" s="581" t="s">
        <v>226</v>
      </c>
      <c r="E230" s="597">
        <v>5000</v>
      </c>
      <c r="F230" s="577">
        <f>SUM(F231)</f>
        <v>5000</v>
      </c>
      <c r="G230" s="577">
        <f t="shared" si="42"/>
        <v>5000</v>
      </c>
      <c r="H230" s="577">
        <f t="shared" si="42"/>
        <v>5000</v>
      </c>
      <c r="I230" s="601">
        <f>AVERAGE(G230/F230*100)</f>
        <v>100</v>
      </c>
      <c r="J230" s="631">
        <f>AVERAGE(H230/G230*100)</f>
        <v>100</v>
      </c>
    </row>
    <row r="231" spans="1:10" ht="13.5">
      <c r="A231" s="569" t="s">
        <v>680</v>
      </c>
      <c r="B231" s="595"/>
      <c r="C231" s="594">
        <v>363</v>
      </c>
      <c r="D231" s="584" t="s">
        <v>142</v>
      </c>
      <c r="E231" s="590">
        <v>5000</v>
      </c>
      <c r="F231" s="578">
        <f>SUM(F232)</f>
        <v>5000</v>
      </c>
      <c r="G231" s="578">
        <f t="shared" si="42"/>
        <v>5000</v>
      </c>
      <c r="H231" s="578">
        <f t="shared" si="42"/>
        <v>5000</v>
      </c>
      <c r="I231" s="601">
        <f>AVERAGE(G231/F231*100)</f>
        <v>100</v>
      </c>
      <c r="J231" s="631">
        <f>AVERAGE(H231/G231*100)</f>
        <v>100</v>
      </c>
    </row>
    <row r="232" spans="1:10" ht="14.25" thickBot="1">
      <c r="A232" s="569" t="s">
        <v>680</v>
      </c>
      <c r="B232" s="627" t="s">
        <v>500</v>
      </c>
      <c r="C232" s="625">
        <v>3631</v>
      </c>
      <c r="D232" s="586" t="s">
        <v>496</v>
      </c>
      <c r="E232" s="603">
        <v>5000</v>
      </c>
      <c r="F232" s="603">
        <v>5000</v>
      </c>
      <c r="G232" s="603">
        <v>5000</v>
      </c>
      <c r="H232" s="603">
        <v>5000</v>
      </c>
      <c r="I232" s="606">
        <f>AVERAGE(G232/F232*100)</f>
        <v>100</v>
      </c>
      <c r="J232" s="636">
        <f>AVERAGE(H233/G233*100)</f>
        <v>100</v>
      </c>
    </row>
    <row r="233" spans="1:10" s="661" customFormat="1" ht="18" thickBot="1">
      <c r="A233" s="794" t="s">
        <v>651</v>
      </c>
      <c r="B233" s="795"/>
      <c r="C233" s="795"/>
      <c r="D233" s="796"/>
      <c r="E233" s="660">
        <v>200000</v>
      </c>
      <c r="F233" s="660">
        <f>SUM(F236)</f>
        <v>300000</v>
      </c>
      <c r="G233" s="660">
        <f>SUM(G236)</f>
        <v>200000</v>
      </c>
      <c r="H233" s="660">
        <f>SUM(H236)</f>
        <v>200000</v>
      </c>
      <c r="I233" s="667">
        <f>AVERAGE(G233/F233*100)</f>
        <v>66.66666666666666</v>
      </c>
      <c r="J233" s="668">
        <f>AVERAGE(H233/G233*100)</f>
        <v>100</v>
      </c>
    </row>
    <row r="234" spans="1:10" ht="13.5">
      <c r="A234" s="629"/>
      <c r="B234" s="617"/>
      <c r="C234" s="617"/>
      <c r="D234" s="623" t="s">
        <v>611</v>
      </c>
      <c r="E234" s="591">
        <v>200000</v>
      </c>
      <c r="F234" s="589"/>
      <c r="G234" s="589"/>
      <c r="H234" s="589"/>
      <c r="I234" s="607"/>
      <c r="J234" s="638"/>
    </row>
    <row r="235" spans="1:10" ht="13.5">
      <c r="A235" s="629"/>
      <c r="B235" s="617"/>
      <c r="C235" s="617"/>
      <c r="D235" s="623" t="s">
        <v>205</v>
      </c>
      <c r="E235" s="590">
        <v>200000</v>
      </c>
      <c r="F235" s="589"/>
      <c r="G235" s="589"/>
      <c r="H235" s="589"/>
      <c r="I235" s="607"/>
      <c r="J235" s="638"/>
    </row>
    <row r="236" spans="1:10" s="686" customFormat="1" ht="15">
      <c r="A236" s="687"/>
      <c r="B236" s="688"/>
      <c r="C236" s="688"/>
      <c r="D236" s="696" t="s">
        <v>717</v>
      </c>
      <c r="E236" s="689">
        <v>200000</v>
      </c>
      <c r="F236" s="685">
        <f>SUM(F237)</f>
        <v>300000</v>
      </c>
      <c r="G236" s="685">
        <f aca="true" t="shared" si="43" ref="G236:H238">SUM(G237)</f>
        <v>200000</v>
      </c>
      <c r="H236" s="685">
        <f t="shared" si="43"/>
        <v>200000</v>
      </c>
      <c r="I236" s="693">
        <f aca="true" t="shared" si="44" ref="I236:J238">AVERAGE(G236/F236*100)</f>
        <v>66.66666666666666</v>
      </c>
      <c r="J236" s="630">
        <f t="shared" si="44"/>
        <v>100</v>
      </c>
    </row>
    <row r="237" spans="1:10" s="479" customFormat="1" ht="13.5">
      <c r="A237" s="571" t="s">
        <v>681</v>
      </c>
      <c r="B237" s="580"/>
      <c r="C237" s="566">
        <v>38</v>
      </c>
      <c r="D237" s="581" t="s">
        <v>81</v>
      </c>
      <c r="E237" s="597">
        <v>200000</v>
      </c>
      <c r="F237" s="577">
        <f>SUM(F238)</f>
        <v>300000</v>
      </c>
      <c r="G237" s="577">
        <f t="shared" si="43"/>
        <v>200000</v>
      </c>
      <c r="H237" s="577">
        <f t="shared" si="43"/>
        <v>200000</v>
      </c>
      <c r="I237" s="601">
        <f t="shared" si="44"/>
        <v>66.66666666666666</v>
      </c>
      <c r="J237" s="631">
        <f t="shared" si="44"/>
        <v>100</v>
      </c>
    </row>
    <row r="238" spans="1:10" ht="13.5">
      <c r="A238" s="567" t="s">
        <v>681</v>
      </c>
      <c r="B238" s="582"/>
      <c r="C238" s="583">
        <v>381</v>
      </c>
      <c r="D238" s="584" t="s">
        <v>38</v>
      </c>
      <c r="E238" s="590">
        <v>200000</v>
      </c>
      <c r="F238" s="578">
        <f>SUM(F239)</f>
        <v>300000</v>
      </c>
      <c r="G238" s="578">
        <f t="shared" si="43"/>
        <v>200000</v>
      </c>
      <c r="H238" s="578">
        <f t="shared" si="43"/>
        <v>200000</v>
      </c>
      <c r="I238" s="601">
        <f t="shared" si="44"/>
        <v>66.66666666666666</v>
      </c>
      <c r="J238" s="631">
        <f t="shared" si="44"/>
        <v>100</v>
      </c>
    </row>
    <row r="239" spans="1:10" ht="14.25" thickBot="1">
      <c r="A239" s="567" t="s">
        <v>681</v>
      </c>
      <c r="B239" s="593" t="s">
        <v>501</v>
      </c>
      <c r="C239" s="626">
        <v>3811</v>
      </c>
      <c r="D239" s="586" t="s">
        <v>85</v>
      </c>
      <c r="E239" s="603">
        <v>200000</v>
      </c>
      <c r="F239" s="603">
        <v>300000</v>
      </c>
      <c r="G239" s="603">
        <v>200000</v>
      </c>
      <c r="H239" s="603">
        <v>200000</v>
      </c>
      <c r="I239" s="606">
        <f aca="true" t="shared" si="45" ref="I239:J257">AVERAGE(G239/F239*100)</f>
        <v>66.66666666666666</v>
      </c>
      <c r="J239" s="636">
        <f t="shared" si="45"/>
        <v>100</v>
      </c>
    </row>
    <row r="240" spans="1:10" s="661" customFormat="1" ht="18" thickBot="1">
      <c r="A240" s="794" t="s">
        <v>652</v>
      </c>
      <c r="B240" s="795"/>
      <c r="C240" s="795"/>
      <c r="D240" s="796"/>
      <c r="E240" s="662">
        <f>SUM(E243+E249)</f>
        <v>45000</v>
      </c>
      <c r="F240" s="662">
        <f>SUM(F243+F249)</f>
        <v>47000</v>
      </c>
      <c r="G240" s="662">
        <f>SUM(G243+G249)</f>
        <v>45000</v>
      </c>
      <c r="H240" s="662">
        <f>SUM(H243+H249)</f>
        <v>45000</v>
      </c>
      <c r="I240" s="667">
        <f t="shared" si="45"/>
        <v>95.74468085106383</v>
      </c>
      <c r="J240" s="668">
        <f t="shared" si="45"/>
        <v>100</v>
      </c>
    </row>
    <row r="241" spans="1:10" ht="13.5">
      <c r="A241" s="629"/>
      <c r="B241" s="617"/>
      <c r="C241" s="617"/>
      <c r="D241" s="623" t="s">
        <v>235</v>
      </c>
      <c r="E241" s="591"/>
      <c r="F241" s="589"/>
      <c r="G241" s="589"/>
      <c r="H241" s="589"/>
      <c r="I241" s="771">
        <f>AVERAGE(G243/F243*100)</f>
        <v>100</v>
      </c>
      <c r="J241" s="773">
        <f>AVERAGE(H243/G243*100)</f>
        <v>100</v>
      </c>
    </row>
    <row r="242" spans="1:10" ht="13.5">
      <c r="A242" s="629"/>
      <c r="B242" s="617"/>
      <c r="C242" s="617"/>
      <c r="D242" s="622" t="s">
        <v>217</v>
      </c>
      <c r="E242" s="590"/>
      <c r="F242" s="589"/>
      <c r="G242" s="589"/>
      <c r="H242" s="589"/>
      <c r="I242" s="788"/>
      <c r="J242" s="789"/>
    </row>
    <row r="243" spans="1:10" s="686" customFormat="1" ht="15">
      <c r="A243" s="687"/>
      <c r="B243" s="688"/>
      <c r="C243" s="688"/>
      <c r="D243" s="696" t="s">
        <v>613</v>
      </c>
      <c r="E243" s="689">
        <v>20000</v>
      </c>
      <c r="F243" s="685">
        <f>SUM(F244)</f>
        <v>20000</v>
      </c>
      <c r="G243" s="685">
        <f aca="true" t="shared" si="46" ref="G243:H245">SUM(G244)</f>
        <v>20000</v>
      </c>
      <c r="H243" s="685">
        <f t="shared" si="46"/>
        <v>20000</v>
      </c>
      <c r="I243" s="788"/>
      <c r="J243" s="789"/>
    </row>
    <row r="244" spans="1:10" s="479" customFormat="1" ht="13.5">
      <c r="A244" s="571" t="s">
        <v>682</v>
      </c>
      <c r="B244" s="580"/>
      <c r="C244" s="566">
        <v>38</v>
      </c>
      <c r="D244" s="581" t="s">
        <v>81</v>
      </c>
      <c r="E244" s="597">
        <v>20000</v>
      </c>
      <c r="F244" s="577">
        <f>SUM(F245)</f>
        <v>20000</v>
      </c>
      <c r="G244" s="577">
        <f t="shared" si="46"/>
        <v>20000</v>
      </c>
      <c r="H244" s="577">
        <f t="shared" si="46"/>
        <v>20000</v>
      </c>
      <c r="I244" s="601">
        <f t="shared" si="45"/>
        <v>100</v>
      </c>
      <c r="J244" s="631">
        <f>AVERAGE(H246/G246*100)</f>
        <v>100</v>
      </c>
    </row>
    <row r="245" spans="1:10" ht="13.5">
      <c r="A245" s="567" t="s">
        <v>682</v>
      </c>
      <c r="B245" s="582"/>
      <c r="C245" s="583">
        <v>381</v>
      </c>
      <c r="D245" s="584" t="s">
        <v>38</v>
      </c>
      <c r="E245" s="590">
        <v>20000</v>
      </c>
      <c r="F245" s="578">
        <f>SUM(F246)</f>
        <v>20000</v>
      </c>
      <c r="G245" s="578">
        <f t="shared" si="46"/>
        <v>20000</v>
      </c>
      <c r="H245" s="578">
        <f t="shared" si="46"/>
        <v>20000</v>
      </c>
      <c r="I245" s="601">
        <f t="shared" si="45"/>
        <v>100</v>
      </c>
      <c r="J245" s="631">
        <f t="shared" si="45"/>
        <v>100</v>
      </c>
    </row>
    <row r="246" spans="1:10" ht="14.25" thickBot="1">
      <c r="A246" s="635" t="s">
        <v>682</v>
      </c>
      <c r="B246" s="610" t="s">
        <v>502</v>
      </c>
      <c r="C246" s="611">
        <v>3811</v>
      </c>
      <c r="D246" s="612" t="s">
        <v>86</v>
      </c>
      <c r="E246" s="640">
        <v>20000</v>
      </c>
      <c r="F246" s="640">
        <v>20000</v>
      </c>
      <c r="G246" s="640">
        <v>20000</v>
      </c>
      <c r="H246" s="640">
        <v>20000</v>
      </c>
      <c r="I246" s="614">
        <f t="shared" si="45"/>
        <v>100</v>
      </c>
      <c r="J246" s="634">
        <f t="shared" si="45"/>
        <v>100</v>
      </c>
    </row>
    <row r="247" spans="1:10" ht="14.25" thickTop="1">
      <c r="A247" s="629"/>
      <c r="B247" s="617"/>
      <c r="C247" s="617"/>
      <c r="D247" s="623" t="s">
        <v>235</v>
      </c>
      <c r="E247" s="591"/>
      <c r="F247" s="589"/>
      <c r="G247" s="589"/>
      <c r="H247" s="589"/>
      <c r="I247" s="771">
        <f>AVERAGE(G249/F249*100)</f>
        <v>92.5925925925926</v>
      </c>
      <c r="J247" s="773">
        <f>AVERAGE(H249/G249*100)</f>
        <v>100</v>
      </c>
    </row>
    <row r="248" spans="1:10" ht="13.5">
      <c r="A248" s="629"/>
      <c r="B248" s="617"/>
      <c r="C248" s="617"/>
      <c r="D248" s="622" t="s">
        <v>238</v>
      </c>
      <c r="E248" s="590"/>
      <c r="F248" s="589"/>
      <c r="G248" s="589"/>
      <c r="H248" s="589"/>
      <c r="I248" s="788"/>
      <c r="J248" s="789"/>
    </row>
    <row r="249" spans="1:10" s="686" customFormat="1" ht="15">
      <c r="A249" s="687"/>
      <c r="B249" s="688"/>
      <c r="C249" s="688"/>
      <c r="D249" s="696" t="s">
        <v>612</v>
      </c>
      <c r="E249" s="689">
        <v>25000</v>
      </c>
      <c r="F249" s="685">
        <f>SUM(F250)</f>
        <v>27000</v>
      </c>
      <c r="G249" s="685">
        <f>SUM(G250)</f>
        <v>25000</v>
      </c>
      <c r="H249" s="685">
        <f>SUM(H250)</f>
        <v>25000</v>
      </c>
      <c r="I249" s="788"/>
      <c r="J249" s="789"/>
    </row>
    <row r="250" spans="1:10" s="479" customFormat="1" ht="13.5">
      <c r="A250" s="571" t="s">
        <v>683</v>
      </c>
      <c r="B250" s="580"/>
      <c r="C250" s="566">
        <v>32</v>
      </c>
      <c r="D250" s="581" t="s">
        <v>188</v>
      </c>
      <c r="E250" s="597">
        <v>25000</v>
      </c>
      <c r="F250" s="597">
        <f>SUM(F251+F254)</f>
        <v>27000</v>
      </c>
      <c r="G250" s="597">
        <f>SUM(G251+G254)</f>
        <v>25000</v>
      </c>
      <c r="H250" s="597">
        <f>SUM(H251+H254)</f>
        <v>25000</v>
      </c>
      <c r="I250" s="601">
        <f t="shared" si="45"/>
        <v>92.5925925925926</v>
      </c>
      <c r="J250" s="631">
        <f>AVERAGE(H252/G252*100)</f>
        <v>100</v>
      </c>
    </row>
    <row r="251" spans="1:10" ht="13.5">
      <c r="A251" s="567" t="s">
        <v>683</v>
      </c>
      <c r="B251" s="582"/>
      <c r="C251" s="583">
        <v>323</v>
      </c>
      <c r="D251" s="584" t="s">
        <v>57</v>
      </c>
      <c r="E251" s="590">
        <v>8000</v>
      </c>
      <c r="F251" s="578">
        <f>SUM(F252:F253)</f>
        <v>15000</v>
      </c>
      <c r="G251" s="578">
        <f>SUM(G252:G253)</f>
        <v>8000</v>
      </c>
      <c r="H251" s="578">
        <f>SUM(H252:H253)</f>
        <v>8000</v>
      </c>
      <c r="I251" s="601">
        <f t="shared" si="45"/>
        <v>53.333333333333336</v>
      </c>
      <c r="J251" s="631">
        <f>AVERAGE(H253/G253*100)</f>
        <v>100</v>
      </c>
    </row>
    <row r="252" spans="1:10" ht="13.5">
      <c r="A252" s="567" t="s">
        <v>683</v>
      </c>
      <c r="B252" s="582" t="s">
        <v>503</v>
      </c>
      <c r="C252" s="583">
        <v>3233</v>
      </c>
      <c r="D252" s="584" t="s">
        <v>60</v>
      </c>
      <c r="E252" s="590">
        <v>5000</v>
      </c>
      <c r="F252" s="590">
        <v>5000</v>
      </c>
      <c r="G252" s="590">
        <v>5000</v>
      </c>
      <c r="H252" s="590">
        <v>5000</v>
      </c>
      <c r="I252" s="601">
        <f t="shared" si="45"/>
        <v>100</v>
      </c>
      <c r="J252" s="631">
        <f>AVERAGE(H254/G254*100)</f>
        <v>100</v>
      </c>
    </row>
    <row r="253" spans="1:10" ht="13.5">
      <c r="A253" s="567" t="s">
        <v>683</v>
      </c>
      <c r="B253" s="582" t="s">
        <v>504</v>
      </c>
      <c r="C253" s="583">
        <v>3239</v>
      </c>
      <c r="D253" s="584" t="s">
        <v>65</v>
      </c>
      <c r="E253" s="590">
        <v>3000</v>
      </c>
      <c r="F253" s="590">
        <v>10000</v>
      </c>
      <c r="G253" s="590">
        <v>3000</v>
      </c>
      <c r="H253" s="590">
        <v>3000</v>
      </c>
      <c r="I253" s="601">
        <f t="shared" si="45"/>
        <v>30</v>
      </c>
      <c r="J253" s="631">
        <f>AVERAGE(H255/G255*100)</f>
        <v>100</v>
      </c>
    </row>
    <row r="254" spans="1:10" ht="13.5">
      <c r="A254" s="567" t="s">
        <v>683</v>
      </c>
      <c r="B254" s="582"/>
      <c r="C254" s="583">
        <v>329</v>
      </c>
      <c r="D254" s="584" t="s">
        <v>66</v>
      </c>
      <c r="E254" s="590">
        <v>17000</v>
      </c>
      <c r="F254" s="578">
        <f>SUM(F255:F256)</f>
        <v>12000</v>
      </c>
      <c r="G254" s="578">
        <f>SUM(G255:G256)</f>
        <v>17000</v>
      </c>
      <c r="H254" s="578">
        <f>SUM(H255:H256)</f>
        <v>17000</v>
      </c>
      <c r="I254" s="601">
        <f t="shared" si="45"/>
        <v>141.66666666666669</v>
      </c>
      <c r="J254" s="631">
        <f>AVERAGE(H256/G256*100)</f>
        <v>100</v>
      </c>
    </row>
    <row r="255" spans="1:10" ht="13.5">
      <c r="A255" s="567" t="s">
        <v>683</v>
      </c>
      <c r="B255" s="582" t="s">
        <v>505</v>
      </c>
      <c r="C255" s="583">
        <v>3293</v>
      </c>
      <c r="D255" s="584" t="s">
        <v>69</v>
      </c>
      <c r="E255" s="578">
        <v>15000</v>
      </c>
      <c r="F255" s="578">
        <v>10000</v>
      </c>
      <c r="G255" s="578">
        <v>15000</v>
      </c>
      <c r="H255" s="578">
        <v>15000</v>
      </c>
      <c r="I255" s="601">
        <f t="shared" si="45"/>
        <v>150</v>
      </c>
      <c r="J255" s="631">
        <f t="shared" si="45"/>
        <v>100</v>
      </c>
    </row>
    <row r="256" spans="1:10" ht="14.25" thickBot="1">
      <c r="A256" s="567" t="s">
        <v>683</v>
      </c>
      <c r="B256" s="593" t="s">
        <v>506</v>
      </c>
      <c r="C256" s="626">
        <v>3299</v>
      </c>
      <c r="D256" s="586" t="s">
        <v>239</v>
      </c>
      <c r="E256" s="575">
        <v>2000</v>
      </c>
      <c r="F256" s="575">
        <v>2000</v>
      </c>
      <c r="G256" s="575">
        <v>2000</v>
      </c>
      <c r="H256" s="575">
        <v>2000</v>
      </c>
      <c r="I256" s="606">
        <f t="shared" si="45"/>
        <v>100</v>
      </c>
      <c r="J256" s="636">
        <f t="shared" si="45"/>
        <v>100</v>
      </c>
    </row>
    <row r="257" spans="1:10" s="661" customFormat="1" ht="18" thickBot="1">
      <c r="A257" s="794" t="s">
        <v>653</v>
      </c>
      <c r="B257" s="795"/>
      <c r="C257" s="795"/>
      <c r="D257" s="796"/>
      <c r="E257" s="662">
        <v>70000</v>
      </c>
      <c r="F257" s="660">
        <f>SUM(F260)</f>
        <v>90000</v>
      </c>
      <c r="G257" s="660">
        <f>SUM(G260)</f>
        <v>60000</v>
      </c>
      <c r="H257" s="660">
        <f>SUM(H260)</f>
        <v>60000</v>
      </c>
      <c r="I257" s="667">
        <f t="shared" si="45"/>
        <v>66.66666666666666</v>
      </c>
      <c r="J257" s="668">
        <f t="shared" si="45"/>
        <v>100</v>
      </c>
    </row>
    <row r="258" spans="1:10" ht="13.5">
      <c r="A258" s="629"/>
      <c r="B258" s="617"/>
      <c r="C258" s="617"/>
      <c r="D258" s="623" t="s">
        <v>242</v>
      </c>
      <c r="E258" s="591"/>
      <c r="F258" s="589"/>
      <c r="G258" s="589"/>
      <c r="H258" s="589"/>
      <c r="I258" s="771">
        <f>AVERAGE(G260/F260*100)</f>
        <v>66.66666666666666</v>
      </c>
      <c r="J258" s="773">
        <f>AVERAGE(H260/G260*100)</f>
        <v>100</v>
      </c>
    </row>
    <row r="259" spans="1:10" ht="13.5">
      <c r="A259" s="629"/>
      <c r="B259" s="617"/>
      <c r="C259" s="617"/>
      <c r="D259" s="624" t="s">
        <v>217</v>
      </c>
      <c r="E259" s="590"/>
      <c r="F259" s="589"/>
      <c r="G259" s="589"/>
      <c r="H259" s="589"/>
      <c r="I259" s="788"/>
      <c r="J259" s="789"/>
    </row>
    <row r="260" spans="1:10" s="686" customFormat="1" ht="15">
      <c r="A260" s="687"/>
      <c r="B260" s="688"/>
      <c r="C260" s="688"/>
      <c r="D260" s="696" t="s">
        <v>615</v>
      </c>
      <c r="E260" s="689">
        <v>70000</v>
      </c>
      <c r="F260" s="685">
        <f>SUM(F261)</f>
        <v>90000</v>
      </c>
      <c r="G260" s="685">
        <f>SUM(G261)</f>
        <v>60000</v>
      </c>
      <c r="H260" s="685">
        <f>SUM(H261)</f>
        <v>60000</v>
      </c>
      <c r="I260" s="788"/>
      <c r="J260" s="789"/>
    </row>
    <row r="261" spans="1:10" s="659" customFormat="1" ht="13.5">
      <c r="A261" s="571" t="s">
        <v>684</v>
      </c>
      <c r="B261" s="580"/>
      <c r="C261" s="566">
        <v>38</v>
      </c>
      <c r="D261" s="581" t="s">
        <v>81</v>
      </c>
      <c r="E261" s="577">
        <v>70000</v>
      </c>
      <c r="F261" s="577">
        <f>SUM(F262+F264)</f>
        <v>90000</v>
      </c>
      <c r="G261" s="577">
        <f>SUM(G262+G264)</f>
        <v>60000</v>
      </c>
      <c r="H261" s="577">
        <f>SUM(H262+H264)</f>
        <v>60000</v>
      </c>
      <c r="I261" s="601">
        <f aca="true" t="shared" si="47" ref="I261:J272">AVERAGE(G261/F261*100)</f>
        <v>66.66666666666666</v>
      </c>
      <c r="J261" s="631">
        <f t="shared" si="47"/>
        <v>100</v>
      </c>
    </row>
    <row r="262" spans="1:10" ht="13.5">
      <c r="A262" s="567" t="s">
        <v>684</v>
      </c>
      <c r="B262" s="582"/>
      <c r="C262" s="583">
        <v>381</v>
      </c>
      <c r="D262" s="584" t="s">
        <v>38</v>
      </c>
      <c r="E262" s="578">
        <v>50000</v>
      </c>
      <c r="F262" s="578">
        <f>SUM(F263)</f>
        <v>40000</v>
      </c>
      <c r="G262" s="578">
        <f>SUM(G263)</f>
        <v>40000</v>
      </c>
      <c r="H262" s="578">
        <f>SUM(H263)</f>
        <v>40000</v>
      </c>
      <c r="I262" s="601">
        <f t="shared" si="47"/>
        <v>100</v>
      </c>
      <c r="J262" s="631">
        <f t="shared" si="47"/>
        <v>100</v>
      </c>
    </row>
    <row r="263" spans="1:10" ht="13.5">
      <c r="A263" s="567" t="s">
        <v>684</v>
      </c>
      <c r="B263" s="582" t="s">
        <v>507</v>
      </c>
      <c r="C263" s="583">
        <v>3811</v>
      </c>
      <c r="D263" s="584" t="s">
        <v>83</v>
      </c>
      <c r="E263" s="578">
        <v>50000</v>
      </c>
      <c r="F263" s="578">
        <v>40000</v>
      </c>
      <c r="G263" s="578">
        <v>40000</v>
      </c>
      <c r="H263" s="578">
        <v>40000</v>
      </c>
      <c r="I263" s="601">
        <f t="shared" si="47"/>
        <v>100</v>
      </c>
      <c r="J263" s="631">
        <f t="shared" si="47"/>
        <v>100</v>
      </c>
    </row>
    <row r="264" spans="1:10" ht="13.5">
      <c r="A264" s="567" t="s">
        <v>684</v>
      </c>
      <c r="B264" s="582"/>
      <c r="C264" s="583">
        <v>382</v>
      </c>
      <c r="D264" s="584" t="s">
        <v>39</v>
      </c>
      <c r="E264" s="578">
        <v>20000</v>
      </c>
      <c r="F264" s="578">
        <f>SUM(F265)</f>
        <v>50000</v>
      </c>
      <c r="G264" s="578">
        <f>SUM(G265)</f>
        <v>20000</v>
      </c>
      <c r="H264" s="578">
        <f>SUM(H265)</f>
        <v>20000</v>
      </c>
      <c r="I264" s="601">
        <f t="shared" si="47"/>
        <v>40</v>
      </c>
      <c r="J264" s="631">
        <f t="shared" si="47"/>
        <v>100</v>
      </c>
    </row>
    <row r="265" spans="1:10" ht="14.25" thickBot="1">
      <c r="A265" s="567" t="s">
        <v>684</v>
      </c>
      <c r="B265" s="593" t="s">
        <v>508</v>
      </c>
      <c r="C265" s="626">
        <v>3821</v>
      </c>
      <c r="D265" s="586" t="s">
        <v>243</v>
      </c>
      <c r="E265" s="575">
        <v>20000</v>
      </c>
      <c r="F265" s="575">
        <v>50000</v>
      </c>
      <c r="G265" s="575">
        <v>20000</v>
      </c>
      <c r="H265" s="575">
        <v>20000</v>
      </c>
      <c r="I265" s="606">
        <f t="shared" si="47"/>
        <v>40</v>
      </c>
      <c r="J265" s="636">
        <f t="shared" si="47"/>
        <v>100</v>
      </c>
    </row>
    <row r="266" spans="1:10" s="661" customFormat="1" ht="18" thickBot="1">
      <c r="A266" s="794" t="s">
        <v>659</v>
      </c>
      <c r="B266" s="795"/>
      <c r="C266" s="795"/>
      <c r="D266" s="796"/>
      <c r="E266" s="662">
        <f>SUM(E269+E275)</f>
        <v>19000</v>
      </c>
      <c r="F266" s="662">
        <f>SUM(F269+F275)</f>
        <v>28000</v>
      </c>
      <c r="G266" s="662">
        <f>SUM(G269+G275)</f>
        <v>23000</v>
      </c>
      <c r="H266" s="662">
        <f>SUM(H269+H275)</f>
        <v>23000</v>
      </c>
      <c r="I266" s="667">
        <f t="shared" si="47"/>
        <v>82.14285714285714</v>
      </c>
      <c r="J266" s="668">
        <f t="shared" si="47"/>
        <v>100</v>
      </c>
    </row>
    <row r="267" spans="1:10" ht="13.5">
      <c r="A267" s="629"/>
      <c r="B267" s="617"/>
      <c r="C267" s="617"/>
      <c r="D267" s="623" t="s">
        <v>186</v>
      </c>
      <c r="E267" s="591"/>
      <c r="F267" s="589"/>
      <c r="G267" s="589"/>
      <c r="H267" s="589"/>
      <c r="I267" s="771">
        <f>AVERAGE(G269/F269*100)</f>
        <v>100</v>
      </c>
      <c r="J267" s="773">
        <f>AVERAGE(H269/G269*100)</f>
        <v>100</v>
      </c>
    </row>
    <row r="268" spans="1:10" ht="13.5">
      <c r="A268" s="629"/>
      <c r="B268" s="617"/>
      <c r="C268" s="617"/>
      <c r="D268" s="622" t="s">
        <v>205</v>
      </c>
      <c r="E268" s="590"/>
      <c r="F268" s="589"/>
      <c r="G268" s="589"/>
      <c r="H268" s="589"/>
      <c r="I268" s="788"/>
      <c r="J268" s="789"/>
    </row>
    <row r="269" spans="1:10" s="686" customFormat="1" ht="15">
      <c r="A269" s="687"/>
      <c r="B269" s="688"/>
      <c r="C269" s="688"/>
      <c r="D269" s="709" t="s">
        <v>614</v>
      </c>
      <c r="E269" s="689">
        <v>13000</v>
      </c>
      <c r="F269" s="685">
        <f>SUM(F270)</f>
        <v>13000</v>
      </c>
      <c r="G269" s="685">
        <f aca="true" t="shared" si="48" ref="G269:H271">SUM(G270)</f>
        <v>13000</v>
      </c>
      <c r="H269" s="685">
        <f t="shared" si="48"/>
        <v>13000</v>
      </c>
      <c r="I269" s="788"/>
      <c r="J269" s="789"/>
    </row>
    <row r="270" spans="1:10" s="479" customFormat="1" ht="13.5">
      <c r="A270" s="571" t="s">
        <v>685</v>
      </c>
      <c r="B270" s="580"/>
      <c r="C270" s="566">
        <v>38</v>
      </c>
      <c r="D270" s="581" t="s">
        <v>81</v>
      </c>
      <c r="E270" s="577">
        <v>13000</v>
      </c>
      <c r="F270" s="577">
        <f>SUM(F271)</f>
        <v>13000</v>
      </c>
      <c r="G270" s="577">
        <f t="shared" si="48"/>
        <v>13000</v>
      </c>
      <c r="H270" s="577">
        <f t="shared" si="48"/>
        <v>13000</v>
      </c>
      <c r="I270" s="601">
        <f t="shared" si="47"/>
        <v>100</v>
      </c>
      <c r="J270" s="631">
        <f>AVERAGE(H270/G270*100)</f>
        <v>100</v>
      </c>
    </row>
    <row r="271" spans="1:10" ht="13.5">
      <c r="A271" s="567" t="s">
        <v>685</v>
      </c>
      <c r="B271" s="582"/>
      <c r="C271" s="583">
        <v>381</v>
      </c>
      <c r="D271" s="584" t="s">
        <v>38</v>
      </c>
      <c r="E271" s="578">
        <v>13000</v>
      </c>
      <c r="F271" s="578">
        <f>SUM(F272)</f>
        <v>13000</v>
      </c>
      <c r="G271" s="578">
        <f t="shared" si="48"/>
        <v>13000</v>
      </c>
      <c r="H271" s="578">
        <f t="shared" si="48"/>
        <v>13000</v>
      </c>
      <c r="I271" s="601">
        <f t="shared" si="47"/>
        <v>100</v>
      </c>
      <c r="J271" s="631">
        <f>AVERAGE(H271/G271*100)</f>
        <v>100</v>
      </c>
    </row>
    <row r="272" spans="1:10" ht="14.25" thickBot="1">
      <c r="A272" s="635" t="s">
        <v>685</v>
      </c>
      <c r="B272" s="610" t="s">
        <v>509</v>
      </c>
      <c r="C272" s="611">
        <v>3811</v>
      </c>
      <c r="D272" s="612" t="s">
        <v>467</v>
      </c>
      <c r="E272" s="613">
        <v>13000</v>
      </c>
      <c r="F272" s="613">
        <v>13000</v>
      </c>
      <c r="G272" s="613">
        <v>13000</v>
      </c>
      <c r="H272" s="613">
        <v>13000</v>
      </c>
      <c r="I272" s="614">
        <f t="shared" si="47"/>
        <v>100</v>
      </c>
      <c r="J272" s="634">
        <f>AVERAGE(H272/G272*100)</f>
        <v>100</v>
      </c>
    </row>
    <row r="273" spans="1:10" ht="14.25" thickTop="1">
      <c r="A273" s="629"/>
      <c r="B273" s="617"/>
      <c r="C273" s="617"/>
      <c r="D273" s="623" t="s">
        <v>186</v>
      </c>
      <c r="E273" s="591"/>
      <c r="F273" s="589"/>
      <c r="G273" s="589"/>
      <c r="H273" s="589"/>
      <c r="I273" s="771">
        <f>AVERAGE(G275/F275*100)</f>
        <v>66.66666666666666</v>
      </c>
      <c r="J273" s="773">
        <f>AVERAGE(H275/G275*100)</f>
        <v>100</v>
      </c>
    </row>
    <row r="274" spans="1:10" ht="13.5">
      <c r="A274" s="629"/>
      <c r="B274" s="617"/>
      <c r="C274" s="617"/>
      <c r="D274" s="622" t="s">
        <v>205</v>
      </c>
      <c r="E274" s="590"/>
      <c r="F274" s="589"/>
      <c r="G274" s="589"/>
      <c r="H274" s="589"/>
      <c r="I274" s="788"/>
      <c r="J274" s="789"/>
    </row>
    <row r="275" spans="1:10" s="686" customFormat="1" ht="15">
      <c r="A275" s="687"/>
      <c r="B275" s="688"/>
      <c r="C275" s="688"/>
      <c r="D275" s="696" t="s">
        <v>616</v>
      </c>
      <c r="E275" s="689">
        <v>6000</v>
      </c>
      <c r="F275" s="685">
        <f>SUM(F276)</f>
        <v>15000</v>
      </c>
      <c r="G275" s="685">
        <f aca="true" t="shared" si="49" ref="G275:H277">SUM(G276)</f>
        <v>10000</v>
      </c>
      <c r="H275" s="685">
        <f t="shared" si="49"/>
        <v>10000</v>
      </c>
      <c r="I275" s="788"/>
      <c r="J275" s="789"/>
    </row>
    <row r="276" spans="1:10" s="479" customFormat="1" ht="13.5">
      <c r="A276" s="571" t="s">
        <v>686</v>
      </c>
      <c r="B276" s="580"/>
      <c r="C276" s="566">
        <v>38</v>
      </c>
      <c r="D276" s="581" t="s">
        <v>81</v>
      </c>
      <c r="E276" s="577">
        <v>6000</v>
      </c>
      <c r="F276" s="577">
        <f>SUM(F277)</f>
        <v>15000</v>
      </c>
      <c r="G276" s="577">
        <f t="shared" si="49"/>
        <v>10000</v>
      </c>
      <c r="H276" s="577">
        <f t="shared" si="49"/>
        <v>10000</v>
      </c>
      <c r="I276" s="601">
        <f aca="true" t="shared" si="50" ref="I276:I285">AVERAGE(G276/F276*100)</f>
        <v>66.66666666666666</v>
      </c>
      <c r="J276" s="631">
        <f>AVERAGE(H276/G276*100)</f>
        <v>100</v>
      </c>
    </row>
    <row r="277" spans="1:10" ht="13.5">
      <c r="A277" s="567" t="s">
        <v>686</v>
      </c>
      <c r="B277" s="582"/>
      <c r="C277" s="583">
        <v>381</v>
      </c>
      <c r="D277" s="584" t="s">
        <v>38</v>
      </c>
      <c r="E277" s="578">
        <v>6000</v>
      </c>
      <c r="F277" s="578">
        <f>SUM(F278)</f>
        <v>15000</v>
      </c>
      <c r="G277" s="578">
        <f t="shared" si="49"/>
        <v>10000</v>
      </c>
      <c r="H277" s="578">
        <f t="shared" si="49"/>
        <v>10000</v>
      </c>
      <c r="I277" s="601">
        <f t="shared" si="50"/>
        <v>66.66666666666666</v>
      </c>
      <c r="J277" s="631">
        <f>AVERAGE(H277/G277*100)</f>
        <v>100</v>
      </c>
    </row>
    <row r="278" spans="1:10" s="579" customFormat="1" ht="14.25" thickBot="1">
      <c r="A278" s="567" t="s">
        <v>686</v>
      </c>
      <c r="B278" s="593" t="s">
        <v>510</v>
      </c>
      <c r="C278" s="626">
        <v>3811</v>
      </c>
      <c r="D278" s="586" t="s">
        <v>467</v>
      </c>
      <c r="E278" s="575">
        <v>6000</v>
      </c>
      <c r="F278" s="575">
        <v>15000</v>
      </c>
      <c r="G278" s="575">
        <v>10000</v>
      </c>
      <c r="H278" s="575">
        <v>10000</v>
      </c>
      <c r="I278" s="606">
        <f t="shared" si="50"/>
        <v>66.66666666666666</v>
      </c>
      <c r="J278" s="636">
        <f>AVERAGE(H278/G278*100)</f>
        <v>100</v>
      </c>
    </row>
    <row r="279" spans="1:10" s="661" customFormat="1" ht="18" thickBot="1">
      <c r="A279" s="794" t="s">
        <v>654</v>
      </c>
      <c r="B279" s="795"/>
      <c r="C279" s="795"/>
      <c r="D279" s="796"/>
      <c r="E279" s="660">
        <v>40000</v>
      </c>
      <c r="F279" s="660">
        <f>SUM(F282+F288)</f>
        <v>230000</v>
      </c>
      <c r="G279" s="660">
        <f>SUM(G282+G288)</f>
        <v>250000</v>
      </c>
      <c r="H279" s="660">
        <f>SUM(H282+H288)</f>
        <v>250000</v>
      </c>
      <c r="I279" s="667">
        <f t="shared" si="50"/>
        <v>108.69565217391303</v>
      </c>
      <c r="J279" s="668">
        <f>AVERAGE(H279/G279*100)</f>
        <v>100</v>
      </c>
    </row>
    <row r="280" spans="1:10" ht="13.5">
      <c r="A280" s="629"/>
      <c r="B280" s="617"/>
      <c r="C280" s="617"/>
      <c r="D280" s="623" t="s">
        <v>248</v>
      </c>
      <c r="E280" s="591"/>
      <c r="F280" s="589"/>
      <c r="G280" s="589"/>
      <c r="H280" s="589"/>
      <c r="I280" s="771">
        <f>AVERAGE(G282/F282*100)</f>
        <v>100</v>
      </c>
      <c r="J280" s="773">
        <f>AVERAGE(H282/G282*100)</f>
        <v>100</v>
      </c>
    </row>
    <row r="281" spans="1:10" ht="13.5">
      <c r="A281" s="629"/>
      <c r="B281" s="617"/>
      <c r="C281" s="617"/>
      <c r="D281" s="622" t="s">
        <v>203</v>
      </c>
      <c r="E281" s="590"/>
      <c r="F281" s="589"/>
      <c r="G281" s="589"/>
      <c r="H281" s="589"/>
      <c r="I281" s="788"/>
      <c r="J281" s="789"/>
    </row>
    <row r="282" spans="1:10" s="686" customFormat="1" ht="15">
      <c r="A282" s="687"/>
      <c r="B282" s="688"/>
      <c r="C282" s="688"/>
      <c r="D282" s="696" t="s">
        <v>617</v>
      </c>
      <c r="E282" s="689">
        <v>40000</v>
      </c>
      <c r="F282" s="685">
        <f>SUM(F283)</f>
        <v>100000</v>
      </c>
      <c r="G282" s="685">
        <f aca="true" t="shared" si="51" ref="G282:H284">SUM(G283)</f>
        <v>100000</v>
      </c>
      <c r="H282" s="685">
        <f t="shared" si="51"/>
        <v>100000</v>
      </c>
      <c r="I282" s="788"/>
      <c r="J282" s="789"/>
    </row>
    <row r="283" spans="1:10" s="479" customFormat="1" ht="13.5">
      <c r="A283" s="571" t="s">
        <v>687</v>
      </c>
      <c r="B283" s="580"/>
      <c r="C283" s="566">
        <v>32</v>
      </c>
      <c r="D283" s="581" t="s">
        <v>188</v>
      </c>
      <c r="E283" s="597">
        <v>40000</v>
      </c>
      <c r="F283" s="577">
        <f>SUM(F284)</f>
        <v>100000</v>
      </c>
      <c r="G283" s="577">
        <f t="shared" si="51"/>
        <v>100000</v>
      </c>
      <c r="H283" s="577">
        <f t="shared" si="51"/>
        <v>100000</v>
      </c>
      <c r="I283" s="601">
        <f t="shared" si="50"/>
        <v>100</v>
      </c>
      <c r="J283" s="631">
        <f>AVERAGE(H283/G283*100)</f>
        <v>100</v>
      </c>
    </row>
    <row r="284" spans="1:10" ht="13.5">
      <c r="A284" s="567" t="s">
        <v>687</v>
      </c>
      <c r="B284" s="582"/>
      <c r="C284" s="583">
        <v>323</v>
      </c>
      <c r="D284" s="584" t="s">
        <v>57</v>
      </c>
      <c r="E284" s="590">
        <v>40000</v>
      </c>
      <c r="F284" s="578">
        <f>SUM(F285)</f>
        <v>100000</v>
      </c>
      <c r="G284" s="578">
        <f t="shared" si="51"/>
        <v>100000</v>
      </c>
      <c r="H284" s="578">
        <f t="shared" si="51"/>
        <v>100000</v>
      </c>
      <c r="I284" s="601">
        <f t="shared" si="50"/>
        <v>100</v>
      </c>
      <c r="J284" s="631">
        <f>AVERAGE(H284/G284*100)</f>
        <v>100</v>
      </c>
    </row>
    <row r="285" spans="1:10" ht="14.25" thickBot="1">
      <c r="A285" s="635" t="s">
        <v>687</v>
      </c>
      <c r="B285" s="610" t="s">
        <v>511</v>
      </c>
      <c r="C285" s="611">
        <v>3234</v>
      </c>
      <c r="D285" s="612" t="s">
        <v>61</v>
      </c>
      <c r="E285" s="640">
        <v>40000</v>
      </c>
      <c r="F285" s="640">
        <v>100000</v>
      </c>
      <c r="G285" s="640">
        <v>100000</v>
      </c>
      <c r="H285" s="640">
        <v>100000</v>
      </c>
      <c r="I285" s="614">
        <f t="shared" si="50"/>
        <v>100</v>
      </c>
      <c r="J285" s="634">
        <f>AVERAGE(H285/G285*100)</f>
        <v>100</v>
      </c>
    </row>
    <row r="286" spans="1:10" ht="14.25" thickTop="1">
      <c r="A286" s="629"/>
      <c r="B286" s="617"/>
      <c r="C286" s="617"/>
      <c r="D286" s="623" t="s">
        <v>248</v>
      </c>
      <c r="E286" s="591"/>
      <c r="F286" s="589"/>
      <c r="G286" s="589"/>
      <c r="H286" s="589"/>
      <c r="I286" s="771">
        <f>AVERAGE(G288/F288*100)</f>
        <v>115.38461538461537</v>
      </c>
      <c r="J286" s="773">
        <f>AVERAGE(H288/G288*100)</f>
        <v>100</v>
      </c>
    </row>
    <row r="287" spans="1:10" ht="13.5">
      <c r="A287" s="629"/>
      <c r="B287" s="617"/>
      <c r="C287" s="617"/>
      <c r="D287" s="622" t="s">
        <v>203</v>
      </c>
      <c r="E287" s="590"/>
      <c r="F287" s="589"/>
      <c r="G287" s="589"/>
      <c r="H287" s="589"/>
      <c r="I287" s="788"/>
      <c r="J287" s="789"/>
    </row>
    <row r="288" spans="1:10" s="686" customFormat="1" ht="30.75">
      <c r="A288" s="687"/>
      <c r="B288" s="688"/>
      <c r="C288" s="688"/>
      <c r="D288" s="696" t="s">
        <v>718</v>
      </c>
      <c r="E288" s="689">
        <v>0</v>
      </c>
      <c r="F288" s="685">
        <f>SUM(F289+F292)</f>
        <v>130000</v>
      </c>
      <c r="G288" s="685">
        <f>SUM(G289+G292)</f>
        <v>150000</v>
      </c>
      <c r="H288" s="685">
        <f>SUM(H289+H292)</f>
        <v>150000</v>
      </c>
      <c r="I288" s="788"/>
      <c r="J288" s="789"/>
    </row>
    <row r="289" spans="1:10" s="479" customFormat="1" ht="13.5">
      <c r="A289" s="571" t="s">
        <v>688</v>
      </c>
      <c r="B289" s="580"/>
      <c r="C289" s="566">
        <v>32</v>
      </c>
      <c r="D289" s="581" t="s">
        <v>188</v>
      </c>
      <c r="E289" s="597">
        <v>0</v>
      </c>
      <c r="F289" s="577">
        <f aca="true" t="shared" si="52" ref="F289:H290">SUM(F290)</f>
        <v>100000</v>
      </c>
      <c r="G289" s="577">
        <f t="shared" si="52"/>
        <v>150000</v>
      </c>
      <c r="H289" s="577">
        <f t="shared" si="52"/>
        <v>150000</v>
      </c>
      <c r="I289" s="601">
        <f aca="true" t="shared" si="53" ref="I289:I303">AVERAGE(G289/F289*100)</f>
        <v>150</v>
      </c>
      <c r="J289" s="631">
        <f aca="true" t="shared" si="54" ref="J289:J295">AVERAGE(H289/G289*100)</f>
        <v>100</v>
      </c>
    </row>
    <row r="290" spans="1:10" ht="13.5">
      <c r="A290" s="567" t="s">
        <v>688</v>
      </c>
      <c r="B290" s="582"/>
      <c r="C290" s="583">
        <v>322</v>
      </c>
      <c r="D290" s="584" t="s">
        <v>53</v>
      </c>
      <c r="E290" s="590">
        <v>0</v>
      </c>
      <c r="F290" s="578">
        <f t="shared" si="52"/>
        <v>100000</v>
      </c>
      <c r="G290" s="578">
        <f t="shared" si="52"/>
        <v>150000</v>
      </c>
      <c r="H290" s="578">
        <f t="shared" si="52"/>
        <v>150000</v>
      </c>
      <c r="I290" s="601">
        <f t="shared" si="53"/>
        <v>150</v>
      </c>
      <c r="J290" s="631">
        <f t="shared" si="54"/>
        <v>100</v>
      </c>
    </row>
    <row r="291" spans="1:10" ht="13.5">
      <c r="A291" s="567" t="s">
        <v>688</v>
      </c>
      <c r="B291" s="582" t="s">
        <v>512</v>
      </c>
      <c r="C291" s="583">
        <v>3225</v>
      </c>
      <c r="D291" s="584" t="s">
        <v>198</v>
      </c>
      <c r="E291" s="590">
        <v>0</v>
      </c>
      <c r="F291" s="590">
        <v>100000</v>
      </c>
      <c r="G291" s="590">
        <v>150000</v>
      </c>
      <c r="H291" s="590">
        <v>150000</v>
      </c>
      <c r="I291" s="601">
        <f t="shared" si="53"/>
        <v>150</v>
      </c>
      <c r="J291" s="631">
        <f t="shared" si="54"/>
        <v>100</v>
      </c>
    </row>
    <row r="292" spans="1:10" s="479" customFormat="1" ht="13.5">
      <c r="A292" s="571" t="s">
        <v>688</v>
      </c>
      <c r="B292" s="580"/>
      <c r="C292" s="566">
        <v>36</v>
      </c>
      <c r="D292" s="581" t="s">
        <v>142</v>
      </c>
      <c r="E292" s="597">
        <v>0</v>
      </c>
      <c r="F292" s="577">
        <f aca="true" t="shared" si="55" ref="F292:H293">SUM(F293)</f>
        <v>30000</v>
      </c>
      <c r="G292" s="577">
        <f t="shared" si="55"/>
        <v>0</v>
      </c>
      <c r="H292" s="577">
        <f t="shared" si="55"/>
        <v>0</v>
      </c>
      <c r="I292" s="601">
        <f>AVERAGE(G292/F292*100)</f>
        <v>0</v>
      </c>
      <c r="J292" s="631">
        <v>0</v>
      </c>
    </row>
    <row r="293" spans="1:10" ht="13.5">
      <c r="A293" s="567" t="s">
        <v>688</v>
      </c>
      <c r="B293" s="582"/>
      <c r="C293" s="583">
        <v>363</v>
      </c>
      <c r="D293" s="584" t="s">
        <v>142</v>
      </c>
      <c r="E293" s="590">
        <v>0</v>
      </c>
      <c r="F293" s="578">
        <f t="shared" si="55"/>
        <v>30000</v>
      </c>
      <c r="G293" s="578">
        <f t="shared" si="55"/>
        <v>0</v>
      </c>
      <c r="H293" s="578">
        <f t="shared" si="55"/>
        <v>0</v>
      </c>
      <c r="I293" s="601">
        <f>AVERAGE(G293/F293*100)</f>
        <v>0</v>
      </c>
      <c r="J293" s="631">
        <v>0</v>
      </c>
    </row>
    <row r="294" spans="1:10" ht="15" thickBot="1">
      <c r="A294" s="567" t="s">
        <v>688</v>
      </c>
      <c r="B294" s="593" t="s">
        <v>513</v>
      </c>
      <c r="C294" s="626">
        <v>3632</v>
      </c>
      <c r="D294" s="586" t="s">
        <v>590</v>
      </c>
      <c r="E294" s="603">
        <v>0</v>
      </c>
      <c r="F294" s="603">
        <v>30000</v>
      </c>
      <c r="G294" s="603">
        <v>0</v>
      </c>
      <c r="H294" s="603">
        <v>0</v>
      </c>
      <c r="I294" s="606">
        <f>AVERAGE(G294/F294*100)</f>
        <v>0</v>
      </c>
      <c r="J294" s="636">
        <v>0</v>
      </c>
    </row>
    <row r="295" spans="1:10" s="661" customFormat="1" ht="18" thickBot="1">
      <c r="A295" s="794" t="s">
        <v>655</v>
      </c>
      <c r="B295" s="795"/>
      <c r="C295" s="795"/>
      <c r="D295" s="796"/>
      <c r="E295" s="662">
        <f>SUM(E298+E306+E316+E328+E334+E340+E346+E352)</f>
        <v>1830000</v>
      </c>
      <c r="F295" s="662">
        <f>SUM(F298+F306+F316+F322+F328+F334+F340+F346+F352+F358)</f>
        <v>1402000</v>
      </c>
      <c r="G295" s="662">
        <f>SUM(G298+G306+G316+G322+G328+G334+G340+G346+G352+G358)</f>
        <v>1080000</v>
      </c>
      <c r="H295" s="662">
        <f>SUM(H298+H306+H316+H322+H328+H334+H340+H346+H352+H358)</f>
        <v>1080000</v>
      </c>
      <c r="I295" s="667">
        <f t="shared" si="53"/>
        <v>77.03281027104137</v>
      </c>
      <c r="J295" s="668">
        <f t="shared" si="54"/>
        <v>100</v>
      </c>
    </row>
    <row r="296" spans="1:10" ht="27">
      <c r="A296" s="629"/>
      <c r="B296" s="617"/>
      <c r="C296" s="617"/>
      <c r="D296" s="623" t="s">
        <v>254</v>
      </c>
      <c r="E296" s="591"/>
      <c r="F296" s="589"/>
      <c r="G296" s="589"/>
      <c r="H296" s="589"/>
      <c r="I296" s="771">
        <f>AVERAGE(G298/F298*100)</f>
        <v>129.62962962962962</v>
      </c>
      <c r="J296" s="773">
        <f>AVERAGE(H298/G298*100)</f>
        <v>100</v>
      </c>
    </row>
    <row r="297" spans="1:10" ht="13.5">
      <c r="A297" s="629"/>
      <c r="B297" s="617"/>
      <c r="C297" s="617"/>
      <c r="D297" s="622" t="s">
        <v>203</v>
      </c>
      <c r="E297" s="590"/>
      <c r="F297" s="589"/>
      <c r="G297" s="589"/>
      <c r="H297" s="589"/>
      <c r="I297" s="788"/>
      <c r="J297" s="789"/>
    </row>
    <row r="298" spans="1:10" s="686" customFormat="1" ht="15">
      <c r="A298" s="687"/>
      <c r="B298" s="688"/>
      <c r="C298" s="688"/>
      <c r="D298" s="696" t="s">
        <v>618</v>
      </c>
      <c r="E298" s="689">
        <v>390000</v>
      </c>
      <c r="F298" s="685">
        <f>SUM(F299)</f>
        <v>270000</v>
      </c>
      <c r="G298" s="685">
        <f>SUM(G299)</f>
        <v>350000</v>
      </c>
      <c r="H298" s="685">
        <f>SUM(H299)</f>
        <v>350000</v>
      </c>
      <c r="I298" s="788"/>
      <c r="J298" s="789"/>
    </row>
    <row r="299" spans="1:10" s="479" customFormat="1" ht="13.5">
      <c r="A299" s="571" t="s">
        <v>689</v>
      </c>
      <c r="B299" s="580"/>
      <c r="C299" s="566">
        <v>32</v>
      </c>
      <c r="D299" s="581" t="s">
        <v>188</v>
      </c>
      <c r="E299" s="577">
        <v>390000</v>
      </c>
      <c r="F299" s="577">
        <f>SUM(F300+F302)</f>
        <v>270000</v>
      </c>
      <c r="G299" s="577">
        <f>SUM(G300+G302)</f>
        <v>350000</v>
      </c>
      <c r="H299" s="577">
        <f>SUM(H300+H302)</f>
        <v>350000</v>
      </c>
      <c r="I299" s="601">
        <f t="shared" si="53"/>
        <v>129.62962962962962</v>
      </c>
      <c r="J299" s="631">
        <f>AVERAGE(H299/G299*100)</f>
        <v>100</v>
      </c>
    </row>
    <row r="300" spans="1:10" ht="13.5">
      <c r="A300" s="567" t="s">
        <v>689</v>
      </c>
      <c r="B300" s="582"/>
      <c r="C300" s="583">
        <v>322</v>
      </c>
      <c r="D300" s="584" t="s">
        <v>53</v>
      </c>
      <c r="E300" s="578">
        <v>250000</v>
      </c>
      <c r="F300" s="578">
        <f>SUM(F301)</f>
        <v>200000</v>
      </c>
      <c r="G300" s="578">
        <f>SUM(G301)</f>
        <v>250000</v>
      </c>
      <c r="H300" s="578">
        <f>SUM(H301)</f>
        <v>250000</v>
      </c>
      <c r="I300" s="601">
        <f t="shared" si="53"/>
        <v>125</v>
      </c>
      <c r="J300" s="631">
        <f>AVERAGE(H300/G300*100)</f>
        <v>100</v>
      </c>
    </row>
    <row r="301" spans="1:10" ht="13.5">
      <c r="A301" s="567" t="s">
        <v>689</v>
      </c>
      <c r="B301" s="582" t="s">
        <v>514</v>
      </c>
      <c r="C301" s="583">
        <v>3223</v>
      </c>
      <c r="D301" s="584" t="s">
        <v>55</v>
      </c>
      <c r="E301" s="578">
        <v>250000</v>
      </c>
      <c r="F301" s="578">
        <v>200000</v>
      </c>
      <c r="G301" s="578">
        <v>250000</v>
      </c>
      <c r="H301" s="578">
        <v>250000</v>
      </c>
      <c r="I301" s="601">
        <f t="shared" si="53"/>
        <v>125</v>
      </c>
      <c r="J301" s="631">
        <f>AVERAGE(H301/G301*100)</f>
        <v>100</v>
      </c>
    </row>
    <row r="302" spans="1:10" ht="13.5">
      <c r="A302" s="567" t="s">
        <v>689</v>
      </c>
      <c r="B302" s="582"/>
      <c r="C302" s="583">
        <v>323</v>
      </c>
      <c r="D302" s="584" t="s">
        <v>57</v>
      </c>
      <c r="E302" s="578">
        <v>140000</v>
      </c>
      <c r="F302" s="578">
        <f>SUM(F303)</f>
        <v>70000</v>
      </c>
      <c r="G302" s="578">
        <f>SUM(G303)</f>
        <v>100000</v>
      </c>
      <c r="H302" s="578">
        <f>SUM(H303)</f>
        <v>100000</v>
      </c>
      <c r="I302" s="601">
        <f t="shared" si="53"/>
        <v>142.85714285714286</v>
      </c>
      <c r="J302" s="631">
        <f>AVERAGE(H302/G302*100)</f>
        <v>100</v>
      </c>
    </row>
    <row r="303" spans="1:10" ht="14.25" thickBot="1">
      <c r="A303" s="635" t="s">
        <v>689</v>
      </c>
      <c r="B303" s="610" t="s">
        <v>515</v>
      </c>
      <c r="C303" s="611">
        <v>3232</v>
      </c>
      <c r="D303" s="612" t="s">
        <v>250</v>
      </c>
      <c r="E303" s="613">
        <v>140000</v>
      </c>
      <c r="F303" s="613">
        <v>70000</v>
      </c>
      <c r="G303" s="613">
        <v>100000</v>
      </c>
      <c r="H303" s="613">
        <v>100000</v>
      </c>
      <c r="I303" s="614">
        <f t="shared" si="53"/>
        <v>142.85714285714286</v>
      </c>
      <c r="J303" s="634">
        <f>AVERAGE(H303/G303*100)</f>
        <v>100</v>
      </c>
    </row>
    <row r="304" spans="1:10" ht="27.75" thickTop="1">
      <c r="A304" s="629"/>
      <c r="B304" s="617"/>
      <c r="C304" s="617"/>
      <c r="D304" s="623" t="s">
        <v>254</v>
      </c>
      <c r="E304" s="591"/>
      <c r="F304" s="589"/>
      <c r="G304" s="589"/>
      <c r="H304" s="589"/>
      <c r="I304" s="771">
        <f>AVERAGE(G306/F306*100)</f>
        <v>37.5</v>
      </c>
      <c r="J304" s="773">
        <f>AVERAGE(H306/G306*100)</f>
        <v>100</v>
      </c>
    </row>
    <row r="305" spans="1:10" ht="13.5">
      <c r="A305" s="629"/>
      <c r="B305" s="617"/>
      <c r="C305" s="617"/>
      <c r="D305" s="622" t="s">
        <v>203</v>
      </c>
      <c r="E305" s="590"/>
      <c r="F305" s="589"/>
      <c r="G305" s="589"/>
      <c r="H305" s="589"/>
      <c r="I305" s="788"/>
      <c r="J305" s="789"/>
    </row>
    <row r="306" spans="1:10" s="686" customFormat="1" ht="15">
      <c r="A306" s="687"/>
      <c r="B306" s="688"/>
      <c r="C306" s="688"/>
      <c r="D306" s="696" t="s">
        <v>619</v>
      </c>
      <c r="E306" s="689">
        <v>30000</v>
      </c>
      <c r="F306" s="685">
        <f>SUM(F307+F311)</f>
        <v>120000</v>
      </c>
      <c r="G306" s="685">
        <f>SUM(G307+G311)</f>
        <v>45000</v>
      </c>
      <c r="H306" s="685">
        <f>SUM(H307+H311)</f>
        <v>45000</v>
      </c>
      <c r="I306" s="788"/>
      <c r="J306" s="789"/>
    </row>
    <row r="307" spans="1:10" s="479" customFormat="1" ht="13.5">
      <c r="A307" s="571" t="s">
        <v>690</v>
      </c>
      <c r="B307" s="580"/>
      <c r="C307" s="566">
        <v>32</v>
      </c>
      <c r="D307" s="581" t="s">
        <v>188</v>
      </c>
      <c r="E307" s="577">
        <v>30000</v>
      </c>
      <c r="F307" s="577">
        <f>SUM(F308)</f>
        <v>95000</v>
      </c>
      <c r="G307" s="577">
        <f>SUM(G308)</f>
        <v>45000</v>
      </c>
      <c r="H307" s="577">
        <f>SUM(H308)</f>
        <v>45000</v>
      </c>
      <c r="I307" s="601">
        <f aca="true" t="shared" si="56" ref="I307:I313">AVERAGE(G307/F307*100)</f>
        <v>47.368421052631575</v>
      </c>
      <c r="J307" s="631">
        <f>AVERAGE(H307/G307*100)</f>
        <v>100</v>
      </c>
    </row>
    <row r="308" spans="1:10" ht="13.5">
      <c r="A308" s="567" t="s">
        <v>690</v>
      </c>
      <c r="B308" s="582"/>
      <c r="C308" s="583">
        <v>323</v>
      </c>
      <c r="D308" s="584" t="s">
        <v>57</v>
      </c>
      <c r="E308" s="578">
        <v>30000</v>
      </c>
      <c r="F308" s="578">
        <f>SUM(F309:F310)</f>
        <v>95000</v>
      </c>
      <c r="G308" s="578">
        <f>SUM(G309:G310)</f>
        <v>45000</v>
      </c>
      <c r="H308" s="578">
        <f>SUM(H309:H310)</f>
        <v>45000</v>
      </c>
      <c r="I308" s="601">
        <f t="shared" si="56"/>
        <v>47.368421052631575</v>
      </c>
      <c r="J308" s="631">
        <f>AVERAGE(H308/G308*100)</f>
        <v>100</v>
      </c>
    </row>
    <row r="309" spans="1:10" ht="13.5">
      <c r="A309" s="567" t="s">
        <v>690</v>
      </c>
      <c r="B309" s="582" t="s">
        <v>516</v>
      </c>
      <c r="C309" s="583">
        <v>3234</v>
      </c>
      <c r="D309" s="584" t="s">
        <v>549</v>
      </c>
      <c r="E309" s="578"/>
      <c r="F309" s="578">
        <v>25000</v>
      </c>
      <c r="G309" s="578">
        <v>25000</v>
      </c>
      <c r="H309" s="578">
        <v>25000</v>
      </c>
      <c r="I309" s="601">
        <f t="shared" si="56"/>
        <v>100</v>
      </c>
      <c r="J309" s="631">
        <f>AVERAGE(H309/G309*100)</f>
        <v>100</v>
      </c>
    </row>
    <row r="310" spans="1:10" ht="13.5">
      <c r="A310" s="567" t="s">
        <v>690</v>
      </c>
      <c r="B310" s="582" t="s">
        <v>518</v>
      </c>
      <c r="C310" s="583">
        <v>3232</v>
      </c>
      <c r="D310" s="584" t="s">
        <v>250</v>
      </c>
      <c r="E310" s="578">
        <v>30000</v>
      </c>
      <c r="F310" s="578">
        <v>70000</v>
      </c>
      <c r="G310" s="578">
        <v>20000</v>
      </c>
      <c r="H310" s="578">
        <v>20000</v>
      </c>
      <c r="I310" s="601">
        <f t="shared" si="56"/>
        <v>28.57142857142857</v>
      </c>
      <c r="J310" s="631">
        <f>AVERAGE(H310/G310*100)</f>
        <v>100</v>
      </c>
    </row>
    <row r="311" spans="1:10" s="479" customFormat="1" ht="13.5">
      <c r="A311" s="571" t="s">
        <v>690</v>
      </c>
      <c r="B311" s="580"/>
      <c r="C311" s="566">
        <v>42</v>
      </c>
      <c r="D311" s="581" t="s">
        <v>258</v>
      </c>
      <c r="E311" s="577">
        <v>66500</v>
      </c>
      <c r="F311" s="577">
        <f aca="true" t="shared" si="57" ref="F311:H312">SUM(F312)</f>
        <v>25000</v>
      </c>
      <c r="G311" s="577">
        <f t="shared" si="57"/>
        <v>0</v>
      </c>
      <c r="H311" s="577">
        <f t="shared" si="57"/>
        <v>0</v>
      </c>
      <c r="I311" s="601">
        <f t="shared" si="56"/>
        <v>0</v>
      </c>
      <c r="J311" s="631">
        <v>0</v>
      </c>
    </row>
    <row r="312" spans="1:10" ht="13.5">
      <c r="A312" s="567" t="s">
        <v>690</v>
      </c>
      <c r="B312" s="582"/>
      <c r="C312" s="583">
        <v>421</v>
      </c>
      <c r="D312" s="584" t="s">
        <v>98</v>
      </c>
      <c r="E312" s="578">
        <v>66500</v>
      </c>
      <c r="F312" s="578">
        <f t="shared" si="57"/>
        <v>25000</v>
      </c>
      <c r="G312" s="578">
        <f t="shared" si="57"/>
        <v>0</v>
      </c>
      <c r="H312" s="578">
        <f t="shared" si="57"/>
        <v>0</v>
      </c>
      <c r="I312" s="601">
        <f t="shared" si="56"/>
        <v>0</v>
      </c>
      <c r="J312" s="631">
        <v>0</v>
      </c>
    </row>
    <row r="313" spans="1:10" ht="14.25" thickBot="1">
      <c r="A313" s="635" t="s">
        <v>690</v>
      </c>
      <c r="B313" s="610" t="s">
        <v>519</v>
      </c>
      <c r="C313" s="611">
        <v>4214</v>
      </c>
      <c r="D313" s="612" t="s">
        <v>563</v>
      </c>
      <c r="E313" s="613">
        <v>66500</v>
      </c>
      <c r="F313" s="613">
        <v>25000</v>
      </c>
      <c r="G313" s="613">
        <v>0</v>
      </c>
      <c r="H313" s="613">
        <v>0</v>
      </c>
      <c r="I313" s="614">
        <f t="shared" si="56"/>
        <v>0</v>
      </c>
      <c r="J313" s="634">
        <v>0</v>
      </c>
    </row>
    <row r="314" spans="1:10" ht="27.75" thickTop="1">
      <c r="A314" s="629"/>
      <c r="B314" s="617"/>
      <c r="C314" s="617"/>
      <c r="D314" s="623" t="s">
        <v>254</v>
      </c>
      <c r="E314" s="591"/>
      <c r="F314" s="589"/>
      <c r="G314" s="589"/>
      <c r="H314" s="589"/>
      <c r="I314" s="771">
        <f>AVERAGE(G316/F316*100)</f>
        <v>100</v>
      </c>
      <c r="J314" s="773">
        <f>AVERAGE(H316/G316*100)</f>
        <v>100</v>
      </c>
    </row>
    <row r="315" spans="1:10" ht="13.5">
      <c r="A315" s="629"/>
      <c r="B315" s="617"/>
      <c r="C315" s="617"/>
      <c r="D315" s="622" t="s">
        <v>251</v>
      </c>
      <c r="E315" s="590"/>
      <c r="F315" s="589"/>
      <c r="G315" s="589"/>
      <c r="H315" s="589"/>
      <c r="I315" s="788"/>
      <c r="J315" s="789"/>
    </row>
    <row r="316" spans="1:10" s="686" customFormat="1" ht="15">
      <c r="A316" s="687"/>
      <c r="B316" s="688"/>
      <c r="C316" s="688"/>
      <c r="D316" s="696" t="s">
        <v>620</v>
      </c>
      <c r="E316" s="689">
        <v>350000</v>
      </c>
      <c r="F316" s="685">
        <f>SUM(F317)</f>
        <v>300000</v>
      </c>
      <c r="G316" s="685">
        <f aca="true" t="shared" si="58" ref="G316:H318">SUM(G317)</f>
        <v>300000</v>
      </c>
      <c r="H316" s="685">
        <f t="shared" si="58"/>
        <v>300000</v>
      </c>
      <c r="I316" s="788"/>
      <c r="J316" s="789"/>
    </row>
    <row r="317" spans="1:10" s="479" customFormat="1" ht="13.5">
      <c r="A317" s="571" t="s">
        <v>691</v>
      </c>
      <c r="B317" s="580"/>
      <c r="C317" s="566">
        <v>32</v>
      </c>
      <c r="D317" s="581" t="s">
        <v>188</v>
      </c>
      <c r="E317" s="577">
        <v>350000</v>
      </c>
      <c r="F317" s="577">
        <f>SUM(F318)</f>
        <v>300000</v>
      </c>
      <c r="G317" s="577">
        <f t="shared" si="58"/>
        <v>300000</v>
      </c>
      <c r="H317" s="577">
        <f t="shared" si="58"/>
        <v>300000</v>
      </c>
      <c r="I317" s="601">
        <f aca="true" t="shared" si="59" ref="I317:J319">AVERAGE(G317/F317*100)</f>
        <v>100</v>
      </c>
      <c r="J317" s="631">
        <f t="shared" si="59"/>
        <v>100</v>
      </c>
    </row>
    <row r="318" spans="1:10" ht="13.5">
      <c r="A318" s="567" t="s">
        <v>691</v>
      </c>
      <c r="B318" s="582"/>
      <c r="C318" s="583">
        <v>323</v>
      </c>
      <c r="D318" s="584" t="s">
        <v>57</v>
      </c>
      <c r="E318" s="578">
        <v>350000</v>
      </c>
      <c r="F318" s="578">
        <f>SUM(F319)</f>
        <v>300000</v>
      </c>
      <c r="G318" s="578">
        <f t="shared" si="58"/>
        <v>300000</v>
      </c>
      <c r="H318" s="578">
        <f t="shared" si="58"/>
        <v>300000</v>
      </c>
      <c r="I318" s="601">
        <f t="shared" si="59"/>
        <v>100</v>
      </c>
      <c r="J318" s="631">
        <f t="shared" si="59"/>
        <v>100</v>
      </c>
    </row>
    <row r="319" spans="1:10" ht="14.25" thickBot="1">
      <c r="A319" s="635" t="s">
        <v>691</v>
      </c>
      <c r="B319" s="610" t="s">
        <v>520</v>
      </c>
      <c r="C319" s="611">
        <v>3232</v>
      </c>
      <c r="D319" s="612" t="s">
        <v>250</v>
      </c>
      <c r="E319" s="613">
        <v>350000</v>
      </c>
      <c r="F319" s="613">
        <v>300000</v>
      </c>
      <c r="G319" s="613">
        <v>300000</v>
      </c>
      <c r="H319" s="613">
        <v>300000</v>
      </c>
      <c r="I319" s="614">
        <f t="shared" si="59"/>
        <v>100</v>
      </c>
      <c r="J319" s="634">
        <f t="shared" si="59"/>
        <v>100</v>
      </c>
    </row>
    <row r="320" spans="1:10" ht="27.75" thickTop="1">
      <c r="A320" s="629"/>
      <c r="B320" s="617"/>
      <c r="C320" s="617"/>
      <c r="D320" s="623" t="s">
        <v>254</v>
      </c>
      <c r="E320" s="591"/>
      <c r="F320" s="589"/>
      <c r="G320" s="589"/>
      <c r="H320" s="589"/>
      <c r="I320" s="771">
        <f>AVERAGE(G322/F322*100)</f>
        <v>0</v>
      </c>
      <c r="J320" s="773">
        <v>0</v>
      </c>
    </row>
    <row r="321" spans="1:10" ht="13.5">
      <c r="A321" s="629"/>
      <c r="B321" s="617"/>
      <c r="C321" s="617"/>
      <c r="D321" s="622" t="s">
        <v>251</v>
      </c>
      <c r="E321" s="590"/>
      <c r="F321" s="589"/>
      <c r="G321" s="589"/>
      <c r="H321" s="589"/>
      <c r="I321" s="788"/>
      <c r="J321" s="789"/>
    </row>
    <row r="322" spans="1:10" s="686" customFormat="1" ht="15">
      <c r="A322" s="687"/>
      <c r="B322" s="688"/>
      <c r="C322" s="688"/>
      <c r="D322" s="696" t="s">
        <v>719</v>
      </c>
      <c r="E322" s="689">
        <v>350000</v>
      </c>
      <c r="F322" s="685">
        <f>SUM(F323)</f>
        <v>220000</v>
      </c>
      <c r="G322" s="685">
        <f aca="true" t="shared" si="60" ref="G322:H324">SUM(G323)</f>
        <v>0</v>
      </c>
      <c r="H322" s="685">
        <f t="shared" si="60"/>
        <v>0</v>
      </c>
      <c r="I322" s="788"/>
      <c r="J322" s="789"/>
    </row>
    <row r="323" spans="1:10" s="479" customFormat="1" ht="13.5">
      <c r="A323" s="571" t="s">
        <v>692</v>
      </c>
      <c r="B323" s="580"/>
      <c r="C323" s="566">
        <v>32</v>
      </c>
      <c r="D323" s="581" t="s">
        <v>188</v>
      </c>
      <c r="E323" s="577">
        <v>350000</v>
      </c>
      <c r="F323" s="577">
        <f>SUM(F324)</f>
        <v>220000</v>
      </c>
      <c r="G323" s="577">
        <f t="shared" si="60"/>
        <v>0</v>
      </c>
      <c r="H323" s="577">
        <f t="shared" si="60"/>
        <v>0</v>
      </c>
      <c r="I323" s="601">
        <f>AVERAGE(G323/F323*100)</f>
        <v>0</v>
      </c>
      <c r="J323" s="631">
        <v>0</v>
      </c>
    </row>
    <row r="324" spans="1:10" ht="13.5">
      <c r="A324" s="567" t="s">
        <v>692</v>
      </c>
      <c r="B324" s="582"/>
      <c r="C324" s="583">
        <v>323</v>
      </c>
      <c r="D324" s="584" t="s">
        <v>57</v>
      </c>
      <c r="E324" s="578">
        <v>350000</v>
      </c>
      <c r="F324" s="578">
        <f>SUM(F325)</f>
        <v>220000</v>
      </c>
      <c r="G324" s="578">
        <f t="shared" si="60"/>
        <v>0</v>
      </c>
      <c r="H324" s="578">
        <f t="shared" si="60"/>
        <v>0</v>
      </c>
      <c r="I324" s="601">
        <f>AVERAGE(G324/F324*100)</f>
        <v>0</v>
      </c>
      <c r="J324" s="631">
        <v>0</v>
      </c>
    </row>
    <row r="325" spans="1:10" ht="14.25" thickBot="1">
      <c r="A325" s="635" t="s">
        <v>692</v>
      </c>
      <c r="B325" s="610" t="s">
        <v>553</v>
      </c>
      <c r="C325" s="611">
        <v>3232</v>
      </c>
      <c r="D325" s="612" t="s">
        <v>250</v>
      </c>
      <c r="E325" s="613">
        <v>350000</v>
      </c>
      <c r="F325" s="613">
        <v>220000</v>
      </c>
      <c r="G325" s="613">
        <v>0</v>
      </c>
      <c r="H325" s="613">
        <v>0</v>
      </c>
      <c r="I325" s="614">
        <f>AVERAGE(G325/F325*100)</f>
        <v>0</v>
      </c>
      <c r="J325" s="634">
        <v>0</v>
      </c>
    </row>
    <row r="326" spans="1:10" ht="27.75" thickTop="1">
      <c r="A326" s="629"/>
      <c r="B326" s="617"/>
      <c r="C326" s="617"/>
      <c r="D326" s="623" t="s">
        <v>254</v>
      </c>
      <c r="E326" s="591"/>
      <c r="F326" s="589"/>
      <c r="G326" s="589"/>
      <c r="H326" s="589"/>
      <c r="I326" s="771">
        <f>AVERAGE(G328/F328*100)</f>
        <v>150</v>
      </c>
      <c r="J326" s="773">
        <f>AVERAGE(H328/G328*100)</f>
        <v>100</v>
      </c>
    </row>
    <row r="327" spans="1:10" ht="13.5">
      <c r="A327" s="629"/>
      <c r="B327" s="617"/>
      <c r="C327" s="617"/>
      <c r="D327" s="622" t="s">
        <v>251</v>
      </c>
      <c r="E327" s="590"/>
      <c r="F327" s="589"/>
      <c r="G327" s="589"/>
      <c r="H327" s="589"/>
      <c r="I327" s="788"/>
      <c r="J327" s="789"/>
    </row>
    <row r="328" spans="1:10" s="686" customFormat="1" ht="15">
      <c r="A328" s="687"/>
      <c r="B328" s="688"/>
      <c r="C328" s="688"/>
      <c r="D328" s="696" t="s">
        <v>621</v>
      </c>
      <c r="E328" s="689">
        <v>750000</v>
      </c>
      <c r="F328" s="685">
        <f>SUM(F329)</f>
        <v>100000</v>
      </c>
      <c r="G328" s="685">
        <f aca="true" t="shared" si="61" ref="G328:H330">SUM(G329)</f>
        <v>150000</v>
      </c>
      <c r="H328" s="685">
        <f t="shared" si="61"/>
        <v>150000</v>
      </c>
      <c r="I328" s="788"/>
      <c r="J328" s="789"/>
    </row>
    <row r="329" spans="1:10" s="479" customFormat="1" ht="13.5">
      <c r="A329" s="571" t="s">
        <v>693</v>
      </c>
      <c r="B329" s="580"/>
      <c r="C329" s="566">
        <v>32</v>
      </c>
      <c r="D329" s="581" t="s">
        <v>188</v>
      </c>
      <c r="E329" s="577">
        <v>750000</v>
      </c>
      <c r="F329" s="577">
        <f>SUM(F330)</f>
        <v>100000</v>
      </c>
      <c r="G329" s="577">
        <f t="shared" si="61"/>
        <v>150000</v>
      </c>
      <c r="H329" s="577">
        <f t="shared" si="61"/>
        <v>150000</v>
      </c>
      <c r="I329" s="601">
        <f aca="true" t="shared" si="62" ref="I329:J331">AVERAGE(G329/F329*100)</f>
        <v>150</v>
      </c>
      <c r="J329" s="631">
        <f t="shared" si="62"/>
        <v>100</v>
      </c>
    </row>
    <row r="330" spans="1:10" ht="13.5">
      <c r="A330" s="567" t="s">
        <v>693</v>
      </c>
      <c r="B330" s="582"/>
      <c r="C330" s="583">
        <v>323</v>
      </c>
      <c r="D330" s="584" t="s">
        <v>57</v>
      </c>
      <c r="E330" s="578">
        <v>750000</v>
      </c>
      <c r="F330" s="578">
        <f>SUM(F331)</f>
        <v>100000</v>
      </c>
      <c r="G330" s="578">
        <f t="shared" si="61"/>
        <v>150000</v>
      </c>
      <c r="H330" s="578">
        <f t="shared" si="61"/>
        <v>150000</v>
      </c>
      <c r="I330" s="601">
        <f t="shared" si="62"/>
        <v>150</v>
      </c>
      <c r="J330" s="631">
        <f t="shared" si="62"/>
        <v>100</v>
      </c>
    </row>
    <row r="331" spans="1:10" ht="14.25" thickBot="1">
      <c r="A331" s="635" t="s">
        <v>693</v>
      </c>
      <c r="B331" s="610" t="s">
        <v>554</v>
      </c>
      <c r="C331" s="611">
        <v>3232</v>
      </c>
      <c r="D331" s="612" t="s">
        <v>250</v>
      </c>
      <c r="E331" s="613">
        <v>750000</v>
      </c>
      <c r="F331" s="613">
        <v>100000</v>
      </c>
      <c r="G331" s="613">
        <v>150000</v>
      </c>
      <c r="H331" s="613">
        <v>150000</v>
      </c>
      <c r="I331" s="614">
        <f t="shared" si="62"/>
        <v>150</v>
      </c>
      <c r="J331" s="634">
        <f t="shared" si="62"/>
        <v>100</v>
      </c>
    </row>
    <row r="332" spans="1:10" ht="27.75" thickTop="1">
      <c r="A332" s="629"/>
      <c r="B332" s="617"/>
      <c r="C332" s="617"/>
      <c r="D332" s="623" t="s">
        <v>254</v>
      </c>
      <c r="E332" s="591"/>
      <c r="F332" s="589"/>
      <c r="G332" s="589"/>
      <c r="H332" s="589"/>
      <c r="I332" s="771">
        <f>AVERAGE(G334/F334*100)</f>
        <v>66.66666666666666</v>
      </c>
      <c r="J332" s="773">
        <f>AVERAGE(H334/G334*100)</f>
        <v>100</v>
      </c>
    </row>
    <row r="333" spans="1:10" ht="13.5">
      <c r="A333" s="629"/>
      <c r="B333" s="617"/>
      <c r="C333" s="617"/>
      <c r="D333" s="622" t="s">
        <v>251</v>
      </c>
      <c r="E333" s="590"/>
      <c r="F333" s="589"/>
      <c r="G333" s="589"/>
      <c r="H333" s="589"/>
      <c r="I333" s="788"/>
      <c r="J333" s="789"/>
    </row>
    <row r="334" spans="1:10" s="686" customFormat="1" ht="15">
      <c r="A334" s="687"/>
      <c r="B334" s="688"/>
      <c r="C334" s="688"/>
      <c r="D334" s="696" t="s">
        <v>622</v>
      </c>
      <c r="E334" s="689">
        <v>120000</v>
      </c>
      <c r="F334" s="685">
        <f>SUM(F335)</f>
        <v>150000</v>
      </c>
      <c r="G334" s="685">
        <f aca="true" t="shared" si="63" ref="G334:H336">SUM(G335)</f>
        <v>100000</v>
      </c>
      <c r="H334" s="685">
        <f t="shared" si="63"/>
        <v>100000</v>
      </c>
      <c r="I334" s="788"/>
      <c r="J334" s="789"/>
    </row>
    <row r="335" spans="1:10" s="479" customFormat="1" ht="13.5">
      <c r="A335" s="571" t="s">
        <v>694</v>
      </c>
      <c r="B335" s="580"/>
      <c r="C335" s="566">
        <v>32</v>
      </c>
      <c r="D335" s="581" t="s">
        <v>188</v>
      </c>
      <c r="E335" s="577">
        <v>120000</v>
      </c>
      <c r="F335" s="577">
        <f>SUM(F336)</f>
        <v>150000</v>
      </c>
      <c r="G335" s="577">
        <f t="shared" si="63"/>
        <v>100000</v>
      </c>
      <c r="H335" s="577">
        <f t="shared" si="63"/>
        <v>100000</v>
      </c>
      <c r="I335" s="601">
        <f aca="true" t="shared" si="64" ref="I335:I349">AVERAGE(G335/F335*100)</f>
        <v>66.66666666666666</v>
      </c>
      <c r="J335" s="631">
        <f>AVERAGE(H335/G335*100)</f>
        <v>100</v>
      </c>
    </row>
    <row r="336" spans="1:10" ht="13.5">
      <c r="A336" s="567" t="s">
        <v>694</v>
      </c>
      <c r="B336" s="582"/>
      <c r="C336" s="583">
        <v>323</v>
      </c>
      <c r="D336" s="584" t="s">
        <v>57</v>
      </c>
      <c r="E336" s="578">
        <v>120000</v>
      </c>
      <c r="F336" s="578">
        <f>SUM(F337)</f>
        <v>150000</v>
      </c>
      <c r="G336" s="578">
        <f t="shared" si="63"/>
        <v>100000</v>
      </c>
      <c r="H336" s="578">
        <f t="shared" si="63"/>
        <v>100000</v>
      </c>
      <c r="I336" s="601">
        <f t="shared" si="64"/>
        <v>66.66666666666666</v>
      </c>
      <c r="J336" s="631">
        <f>AVERAGE(H336/G336*100)</f>
        <v>100</v>
      </c>
    </row>
    <row r="337" spans="1:10" ht="14.25" thickBot="1">
      <c r="A337" s="635" t="s">
        <v>694</v>
      </c>
      <c r="B337" s="610" t="s">
        <v>521</v>
      </c>
      <c r="C337" s="611">
        <v>3232</v>
      </c>
      <c r="D337" s="612" t="s">
        <v>250</v>
      </c>
      <c r="E337" s="613">
        <v>120000</v>
      </c>
      <c r="F337" s="613">
        <v>150000</v>
      </c>
      <c r="G337" s="613">
        <v>100000</v>
      </c>
      <c r="H337" s="613">
        <v>100000</v>
      </c>
      <c r="I337" s="614">
        <f t="shared" si="64"/>
        <v>66.66666666666666</v>
      </c>
      <c r="J337" s="634">
        <f>AVERAGE(H337/G337*100)</f>
        <v>100</v>
      </c>
    </row>
    <row r="338" spans="1:10" ht="27.75" thickTop="1">
      <c r="A338" s="629"/>
      <c r="B338" s="617"/>
      <c r="C338" s="617"/>
      <c r="D338" s="623" t="s">
        <v>254</v>
      </c>
      <c r="E338" s="591"/>
      <c r="F338" s="589"/>
      <c r="G338" s="589"/>
      <c r="H338" s="589"/>
      <c r="I338" s="771">
        <f>AVERAGE(G340/F340*100)</f>
        <v>33.33333333333333</v>
      </c>
      <c r="J338" s="773">
        <f>AVERAGE(H340/G340*100)</f>
        <v>100</v>
      </c>
    </row>
    <row r="339" spans="1:10" ht="13.5">
      <c r="A339" s="629"/>
      <c r="B339" s="617"/>
      <c r="C339" s="617"/>
      <c r="D339" s="622" t="s">
        <v>251</v>
      </c>
      <c r="E339" s="590"/>
      <c r="F339" s="589"/>
      <c r="G339" s="589"/>
      <c r="H339" s="589"/>
      <c r="I339" s="788"/>
      <c r="J339" s="789"/>
    </row>
    <row r="340" spans="1:10" s="686" customFormat="1" ht="15">
      <c r="A340" s="687"/>
      <c r="B340" s="688"/>
      <c r="C340" s="688"/>
      <c r="D340" s="696" t="s">
        <v>623</v>
      </c>
      <c r="E340" s="689">
        <v>50000</v>
      </c>
      <c r="F340" s="685">
        <f>SUM(F341)</f>
        <v>150000</v>
      </c>
      <c r="G340" s="685">
        <f aca="true" t="shared" si="65" ref="G340:H342">SUM(G341)</f>
        <v>50000</v>
      </c>
      <c r="H340" s="685">
        <f t="shared" si="65"/>
        <v>50000</v>
      </c>
      <c r="I340" s="788"/>
      <c r="J340" s="789"/>
    </row>
    <row r="341" spans="1:10" s="479" customFormat="1" ht="13.5">
      <c r="A341" s="571" t="s">
        <v>695</v>
      </c>
      <c r="B341" s="580"/>
      <c r="C341" s="566">
        <v>32</v>
      </c>
      <c r="D341" s="581" t="s">
        <v>188</v>
      </c>
      <c r="E341" s="577">
        <v>50000</v>
      </c>
      <c r="F341" s="577">
        <f>SUM(F342)</f>
        <v>150000</v>
      </c>
      <c r="G341" s="577">
        <f t="shared" si="65"/>
        <v>50000</v>
      </c>
      <c r="H341" s="577">
        <f t="shared" si="65"/>
        <v>50000</v>
      </c>
      <c r="I341" s="601">
        <f t="shared" si="64"/>
        <v>33.33333333333333</v>
      </c>
      <c r="J341" s="631">
        <f>AVERAGE(H341/G341*100)</f>
        <v>100</v>
      </c>
    </row>
    <row r="342" spans="1:10" ht="13.5">
      <c r="A342" s="567" t="s">
        <v>695</v>
      </c>
      <c r="B342" s="582"/>
      <c r="C342" s="583">
        <v>323</v>
      </c>
      <c r="D342" s="584" t="s">
        <v>57</v>
      </c>
      <c r="E342" s="578">
        <v>50000</v>
      </c>
      <c r="F342" s="578">
        <f>SUM(F343)</f>
        <v>150000</v>
      </c>
      <c r="G342" s="578">
        <f t="shared" si="65"/>
        <v>50000</v>
      </c>
      <c r="H342" s="578">
        <f t="shared" si="65"/>
        <v>50000</v>
      </c>
      <c r="I342" s="601">
        <f t="shared" si="64"/>
        <v>33.33333333333333</v>
      </c>
      <c r="J342" s="631">
        <f>AVERAGE(H342/G342*100)</f>
        <v>100</v>
      </c>
    </row>
    <row r="343" spans="1:10" ht="14.25" thickBot="1">
      <c r="A343" s="635" t="s">
        <v>695</v>
      </c>
      <c r="B343" s="610" t="s">
        <v>522</v>
      </c>
      <c r="C343" s="611">
        <v>3232</v>
      </c>
      <c r="D343" s="612" t="s">
        <v>250</v>
      </c>
      <c r="E343" s="613">
        <v>50000</v>
      </c>
      <c r="F343" s="613">
        <v>150000</v>
      </c>
      <c r="G343" s="613">
        <v>50000</v>
      </c>
      <c r="H343" s="613">
        <v>50000</v>
      </c>
      <c r="I343" s="614">
        <f t="shared" si="64"/>
        <v>33.33333333333333</v>
      </c>
      <c r="J343" s="634">
        <f>AVERAGE(H343/G343*100)</f>
        <v>100</v>
      </c>
    </row>
    <row r="344" spans="1:10" ht="27.75" thickTop="1">
      <c r="A344" s="629"/>
      <c r="B344" s="617"/>
      <c r="C344" s="617"/>
      <c r="D344" s="623" t="s">
        <v>254</v>
      </c>
      <c r="E344" s="591"/>
      <c r="F344" s="589"/>
      <c r="G344" s="589"/>
      <c r="H344" s="589"/>
      <c r="I344" s="771">
        <f>AVERAGE(G346/F346*100)</f>
        <v>80</v>
      </c>
      <c r="J344" s="773">
        <f>AVERAGE(H346/G346*100)</f>
        <v>100</v>
      </c>
    </row>
    <row r="345" spans="1:10" ht="13.5">
      <c r="A345" s="629"/>
      <c r="B345" s="617"/>
      <c r="C345" s="617"/>
      <c r="D345" s="622" t="s">
        <v>251</v>
      </c>
      <c r="E345" s="590"/>
      <c r="F345" s="589"/>
      <c r="G345" s="589"/>
      <c r="H345" s="589"/>
      <c r="I345" s="788"/>
      <c r="J345" s="789"/>
    </row>
    <row r="346" spans="1:10" s="686" customFormat="1" ht="30.75">
      <c r="A346" s="687"/>
      <c r="B346" s="688"/>
      <c r="C346" s="688"/>
      <c r="D346" s="696" t="s">
        <v>624</v>
      </c>
      <c r="E346" s="689">
        <v>90000</v>
      </c>
      <c r="F346" s="685">
        <f>SUM(F347)</f>
        <v>50000</v>
      </c>
      <c r="G346" s="685">
        <f aca="true" t="shared" si="66" ref="G346:H348">SUM(G347)</f>
        <v>40000</v>
      </c>
      <c r="H346" s="685">
        <f t="shared" si="66"/>
        <v>40000</v>
      </c>
      <c r="I346" s="788"/>
      <c r="J346" s="789"/>
    </row>
    <row r="347" spans="1:10" s="479" customFormat="1" ht="13.5">
      <c r="A347" s="571" t="s">
        <v>696</v>
      </c>
      <c r="B347" s="580"/>
      <c r="C347" s="566">
        <v>32</v>
      </c>
      <c r="D347" s="581" t="s">
        <v>188</v>
      </c>
      <c r="E347" s="577">
        <v>90000</v>
      </c>
      <c r="F347" s="577">
        <f>SUM(F348)</f>
        <v>50000</v>
      </c>
      <c r="G347" s="577">
        <f t="shared" si="66"/>
        <v>40000</v>
      </c>
      <c r="H347" s="577">
        <f t="shared" si="66"/>
        <v>40000</v>
      </c>
      <c r="I347" s="601">
        <f t="shared" si="64"/>
        <v>80</v>
      </c>
      <c r="J347" s="631">
        <f>AVERAGE(H347/G347*100)</f>
        <v>100</v>
      </c>
    </row>
    <row r="348" spans="1:10" ht="13.5">
      <c r="A348" s="567" t="s">
        <v>696</v>
      </c>
      <c r="B348" s="582"/>
      <c r="C348" s="583">
        <v>323</v>
      </c>
      <c r="D348" s="584" t="s">
        <v>57</v>
      </c>
      <c r="E348" s="578">
        <v>90000</v>
      </c>
      <c r="F348" s="578">
        <f>SUM(F349)</f>
        <v>50000</v>
      </c>
      <c r="G348" s="578">
        <f t="shared" si="66"/>
        <v>40000</v>
      </c>
      <c r="H348" s="578">
        <f t="shared" si="66"/>
        <v>40000</v>
      </c>
      <c r="I348" s="601">
        <f t="shared" si="64"/>
        <v>80</v>
      </c>
      <c r="J348" s="631">
        <f>AVERAGE(H348/G348*100)</f>
        <v>100</v>
      </c>
    </row>
    <row r="349" spans="1:10" ht="14.25" thickBot="1">
      <c r="A349" s="635" t="s">
        <v>696</v>
      </c>
      <c r="B349" s="610" t="s">
        <v>523</v>
      </c>
      <c r="C349" s="611">
        <v>3232</v>
      </c>
      <c r="D349" s="612" t="s">
        <v>250</v>
      </c>
      <c r="E349" s="613">
        <v>90000</v>
      </c>
      <c r="F349" s="613">
        <v>50000</v>
      </c>
      <c r="G349" s="613">
        <v>40000</v>
      </c>
      <c r="H349" s="613">
        <v>40000</v>
      </c>
      <c r="I349" s="614">
        <f t="shared" si="64"/>
        <v>80</v>
      </c>
      <c r="J349" s="634">
        <f>AVERAGE(H349/G349*100)</f>
        <v>100</v>
      </c>
    </row>
    <row r="350" spans="1:10" ht="27.75" thickTop="1">
      <c r="A350" s="629"/>
      <c r="B350" s="617"/>
      <c r="C350" s="617"/>
      <c r="D350" s="623" t="s">
        <v>254</v>
      </c>
      <c r="E350" s="591"/>
      <c r="F350" s="589"/>
      <c r="G350" s="589"/>
      <c r="H350" s="589"/>
      <c r="I350" s="771">
        <f>AVERAGE(G352/F352*100)</f>
        <v>100</v>
      </c>
      <c r="J350" s="773">
        <f>AVERAGE(H352/G352*100)</f>
        <v>100</v>
      </c>
    </row>
    <row r="351" spans="1:10" ht="13.5">
      <c r="A351" s="629"/>
      <c r="B351" s="617"/>
      <c r="C351" s="617"/>
      <c r="D351" s="622" t="s">
        <v>251</v>
      </c>
      <c r="E351" s="590"/>
      <c r="F351" s="589"/>
      <c r="G351" s="589"/>
      <c r="H351" s="589"/>
      <c r="I351" s="788"/>
      <c r="J351" s="789"/>
    </row>
    <row r="352" spans="1:10" s="686" customFormat="1" ht="30.75">
      <c r="A352" s="687"/>
      <c r="B352" s="688"/>
      <c r="C352" s="688"/>
      <c r="D352" s="696" t="s">
        <v>625</v>
      </c>
      <c r="E352" s="689">
        <v>50000</v>
      </c>
      <c r="F352" s="685">
        <f>SUM(F353)</f>
        <v>5000</v>
      </c>
      <c r="G352" s="685">
        <f aca="true" t="shared" si="67" ref="G352:H354">SUM(G353)</f>
        <v>5000</v>
      </c>
      <c r="H352" s="685">
        <f t="shared" si="67"/>
        <v>5000</v>
      </c>
      <c r="I352" s="788"/>
      <c r="J352" s="789"/>
    </row>
    <row r="353" spans="1:10" s="479" customFormat="1" ht="13.5">
      <c r="A353" s="571" t="s">
        <v>697</v>
      </c>
      <c r="B353" s="580"/>
      <c r="C353" s="566">
        <v>32</v>
      </c>
      <c r="D353" s="581" t="s">
        <v>188</v>
      </c>
      <c r="E353" s="577">
        <v>50000</v>
      </c>
      <c r="F353" s="577">
        <f>SUM(F354)</f>
        <v>5000</v>
      </c>
      <c r="G353" s="577">
        <f t="shared" si="67"/>
        <v>5000</v>
      </c>
      <c r="H353" s="577">
        <f t="shared" si="67"/>
        <v>5000</v>
      </c>
      <c r="I353" s="601">
        <f aca="true" t="shared" si="68" ref="I353:J364">AVERAGE(G353/F353*100)</f>
        <v>100</v>
      </c>
      <c r="J353" s="631">
        <f>AVERAGE(H353/G353*100)</f>
        <v>100</v>
      </c>
    </row>
    <row r="354" spans="1:10" ht="13.5">
      <c r="A354" s="567" t="s">
        <v>697</v>
      </c>
      <c r="B354" s="582"/>
      <c r="C354" s="583">
        <v>323</v>
      </c>
      <c r="D354" s="584" t="s">
        <v>57</v>
      </c>
      <c r="E354" s="578">
        <v>50000</v>
      </c>
      <c r="F354" s="578">
        <f>SUM(F355)</f>
        <v>5000</v>
      </c>
      <c r="G354" s="578">
        <f t="shared" si="67"/>
        <v>5000</v>
      </c>
      <c r="H354" s="578">
        <f t="shared" si="67"/>
        <v>5000</v>
      </c>
      <c r="I354" s="601">
        <f t="shared" si="68"/>
        <v>100</v>
      </c>
      <c r="J354" s="631">
        <f>AVERAGE(H354/G354*100)</f>
        <v>100</v>
      </c>
    </row>
    <row r="355" spans="1:10" ht="14.25" thickBot="1">
      <c r="A355" s="635" t="s">
        <v>697</v>
      </c>
      <c r="B355" s="610" t="s">
        <v>525</v>
      </c>
      <c r="C355" s="611">
        <v>3232</v>
      </c>
      <c r="D355" s="612" t="s">
        <v>250</v>
      </c>
      <c r="E355" s="613">
        <v>50000</v>
      </c>
      <c r="F355" s="613">
        <v>5000</v>
      </c>
      <c r="G355" s="613">
        <v>5000</v>
      </c>
      <c r="H355" s="613">
        <v>5000</v>
      </c>
      <c r="I355" s="614">
        <f t="shared" si="68"/>
        <v>100</v>
      </c>
      <c r="J355" s="634">
        <f>AVERAGE(H355/G355*100)</f>
        <v>100</v>
      </c>
    </row>
    <row r="356" spans="1:10" ht="27.75" thickTop="1">
      <c r="A356" s="629"/>
      <c r="B356" s="617"/>
      <c r="C356" s="617"/>
      <c r="D356" s="623" t="s">
        <v>517</v>
      </c>
      <c r="E356" s="591"/>
      <c r="F356" s="589"/>
      <c r="G356" s="589"/>
      <c r="H356" s="589"/>
      <c r="I356" s="771">
        <f>AVERAGE(G358/F358*100)</f>
        <v>108.10810810810811</v>
      </c>
      <c r="J356" s="773">
        <f>AVERAGE(H358/G358*100)</f>
        <v>100</v>
      </c>
    </row>
    <row r="357" spans="1:10" ht="13.5">
      <c r="A357" s="629"/>
      <c r="B357" s="617"/>
      <c r="C357" s="617"/>
      <c r="D357" s="622" t="s">
        <v>251</v>
      </c>
      <c r="E357" s="590"/>
      <c r="F357" s="589"/>
      <c r="G357" s="589"/>
      <c r="H357" s="589"/>
      <c r="I357" s="788"/>
      <c r="J357" s="789"/>
    </row>
    <row r="358" spans="1:10" s="686" customFormat="1" ht="30.75">
      <c r="A358" s="687"/>
      <c r="B358" s="688"/>
      <c r="C358" s="688"/>
      <c r="D358" s="696" t="s">
        <v>626</v>
      </c>
      <c r="E358" s="689">
        <v>50000</v>
      </c>
      <c r="F358" s="685">
        <f>SUM(F359)</f>
        <v>37000</v>
      </c>
      <c r="G358" s="685">
        <f>SUM(G359)</f>
        <v>40000</v>
      </c>
      <c r="H358" s="685">
        <f>SUM(H359)</f>
        <v>40000</v>
      </c>
      <c r="I358" s="788"/>
      <c r="J358" s="789"/>
    </row>
    <row r="359" spans="1:10" s="479" customFormat="1" ht="13.5">
      <c r="A359" s="571" t="s">
        <v>698</v>
      </c>
      <c r="B359" s="580"/>
      <c r="C359" s="566">
        <v>32</v>
      </c>
      <c r="D359" s="581" t="s">
        <v>188</v>
      </c>
      <c r="E359" s="577">
        <v>50000</v>
      </c>
      <c r="F359" s="577">
        <f>SUM(F360+F362)</f>
        <v>37000</v>
      </c>
      <c r="G359" s="577">
        <f>SUM(G360+G362)</f>
        <v>40000</v>
      </c>
      <c r="H359" s="577">
        <f>SUM(H360+H362)</f>
        <v>40000</v>
      </c>
      <c r="I359" s="601">
        <f t="shared" si="68"/>
        <v>108.10810810810811</v>
      </c>
      <c r="J359" s="631">
        <f t="shared" si="68"/>
        <v>100</v>
      </c>
    </row>
    <row r="360" spans="1:10" ht="13.5">
      <c r="A360" s="567" t="s">
        <v>698</v>
      </c>
      <c r="B360" s="582"/>
      <c r="C360" s="583">
        <v>322</v>
      </c>
      <c r="D360" s="584" t="s">
        <v>53</v>
      </c>
      <c r="E360" s="578">
        <v>50000</v>
      </c>
      <c r="F360" s="578">
        <f>SUM(F361)</f>
        <v>30000</v>
      </c>
      <c r="G360" s="578">
        <f>SUM(G361)</f>
        <v>30000</v>
      </c>
      <c r="H360" s="578">
        <f>SUM(H361)</f>
        <v>30000</v>
      </c>
      <c r="I360" s="601">
        <f t="shared" si="68"/>
        <v>100</v>
      </c>
      <c r="J360" s="631">
        <f t="shared" si="68"/>
        <v>100</v>
      </c>
    </row>
    <row r="361" spans="1:10" ht="13.5">
      <c r="A361" s="567" t="s">
        <v>698</v>
      </c>
      <c r="B361" s="582" t="s">
        <v>526</v>
      </c>
      <c r="C361" s="583">
        <v>3225</v>
      </c>
      <c r="D361" s="584" t="s">
        <v>198</v>
      </c>
      <c r="E361" s="578">
        <v>50000</v>
      </c>
      <c r="F361" s="578">
        <v>30000</v>
      </c>
      <c r="G361" s="578">
        <v>30000</v>
      </c>
      <c r="H361" s="578">
        <v>30000</v>
      </c>
      <c r="I361" s="601">
        <f t="shared" si="68"/>
        <v>100</v>
      </c>
      <c r="J361" s="631">
        <f t="shared" si="68"/>
        <v>100</v>
      </c>
    </row>
    <row r="362" spans="1:10" ht="13.5">
      <c r="A362" s="567" t="s">
        <v>698</v>
      </c>
      <c r="B362" s="582"/>
      <c r="C362" s="583">
        <v>323</v>
      </c>
      <c r="D362" s="584" t="s">
        <v>57</v>
      </c>
      <c r="E362" s="578">
        <v>50000</v>
      </c>
      <c r="F362" s="578">
        <f>SUM(F363)</f>
        <v>7000</v>
      </c>
      <c r="G362" s="578">
        <f>SUM(G363)</f>
        <v>10000</v>
      </c>
      <c r="H362" s="578">
        <f>SUM(H363)</f>
        <v>10000</v>
      </c>
      <c r="I362" s="601">
        <f t="shared" si="68"/>
        <v>142.85714285714286</v>
      </c>
      <c r="J362" s="631">
        <f t="shared" si="68"/>
        <v>100</v>
      </c>
    </row>
    <row r="363" spans="1:10" ht="14.25" thickBot="1">
      <c r="A363" s="567" t="s">
        <v>698</v>
      </c>
      <c r="B363" s="593" t="s">
        <v>527</v>
      </c>
      <c r="C363" s="626">
        <v>3239</v>
      </c>
      <c r="D363" s="586" t="s">
        <v>65</v>
      </c>
      <c r="E363" s="575">
        <v>50000</v>
      </c>
      <c r="F363" s="575">
        <v>7000</v>
      </c>
      <c r="G363" s="575">
        <v>10000</v>
      </c>
      <c r="H363" s="575">
        <v>10000</v>
      </c>
      <c r="I363" s="606">
        <f t="shared" si="68"/>
        <v>142.85714285714286</v>
      </c>
      <c r="J363" s="636">
        <f t="shared" si="68"/>
        <v>100</v>
      </c>
    </row>
    <row r="364" spans="1:10" s="661" customFormat="1" ht="18" thickBot="1">
      <c r="A364" s="794" t="s">
        <v>713</v>
      </c>
      <c r="B364" s="795"/>
      <c r="C364" s="795"/>
      <c r="D364" s="796"/>
      <c r="E364" s="662" t="e">
        <f>SUM(E367+#REF!+#REF!+E373+E379)</f>
        <v>#REF!</v>
      </c>
      <c r="F364" s="662">
        <f>SUM(F367+F373+F379+F390)</f>
        <v>3540000</v>
      </c>
      <c r="G364" s="662">
        <f>SUM(G367+G373+G379+G390)</f>
        <v>2960000</v>
      </c>
      <c r="H364" s="662">
        <f>SUM(H367+H373+H379+H390)</f>
        <v>1460000</v>
      </c>
      <c r="I364" s="667">
        <f t="shared" si="68"/>
        <v>83.61581920903954</v>
      </c>
      <c r="J364" s="668">
        <f t="shared" si="68"/>
        <v>49.32432432432432</v>
      </c>
    </row>
    <row r="365" spans="1:10" ht="13.5">
      <c r="A365" s="629"/>
      <c r="B365" s="617"/>
      <c r="C365" s="617"/>
      <c r="D365" s="623" t="s">
        <v>721</v>
      </c>
      <c r="E365" s="591"/>
      <c r="F365" s="589"/>
      <c r="G365" s="589"/>
      <c r="H365" s="589"/>
      <c r="I365" s="771">
        <f>AVERAGE(G367/F367*100)</f>
        <v>4</v>
      </c>
      <c r="J365" s="773">
        <f>AVERAGE(H367/G367*100)</f>
        <v>100</v>
      </c>
    </row>
    <row r="366" spans="1:10" ht="13.5">
      <c r="A366" s="629"/>
      <c r="B366" s="617"/>
      <c r="C366" s="617"/>
      <c r="D366" s="622" t="s">
        <v>255</v>
      </c>
      <c r="E366" s="590"/>
      <c r="F366" s="589"/>
      <c r="G366" s="589"/>
      <c r="H366" s="589"/>
      <c r="I366" s="788"/>
      <c r="J366" s="789"/>
    </row>
    <row r="367" spans="1:10" s="686" customFormat="1" ht="30.75">
      <c r="A367" s="687"/>
      <c r="B367" s="688"/>
      <c r="C367" s="688"/>
      <c r="D367" s="696" t="s">
        <v>627</v>
      </c>
      <c r="E367" s="689">
        <v>120000</v>
      </c>
      <c r="F367" s="685">
        <f>SUM(F368)</f>
        <v>250000</v>
      </c>
      <c r="G367" s="685">
        <f aca="true" t="shared" si="69" ref="G367:H369">SUM(G368)</f>
        <v>10000</v>
      </c>
      <c r="H367" s="685">
        <f t="shared" si="69"/>
        <v>10000</v>
      </c>
      <c r="I367" s="788"/>
      <c r="J367" s="789"/>
    </row>
    <row r="368" spans="1:10" s="479" customFormat="1" ht="13.5">
      <c r="A368" s="571" t="s">
        <v>699</v>
      </c>
      <c r="B368" s="580"/>
      <c r="C368" s="566">
        <v>41</v>
      </c>
      <c r="D368" s="581" t="s">
        <v>256</v>
      </c>
      <c r="E368" s="577">
        <v>120000</v>
      </c>
      <c r="F368" s="577">
        <f>SUM(F369)</f>
        <v>250000</v>
      </c>
      <c r="G368" s="577">
        <f t="shared" si="69"/>
        <v>10000</v>
      </c>
      <c r="H368" s="577">
        <f t="shared" si="69"/>
        <v>10000</v>
      </c>
      <c r="I368" s="601">
        <f aca="true" t="shared" si="70" ref="I368:J370">AVERAGE(G368/F368*100)</f>
        <v>4</v>
      </c>
      <c r="J368" s="631">
        <f t="shared" si="70"/>
        <v>100</v>
      </c>
    </row>
    <row r="369" spans="1:10" ht="13.5">
      <c r="A369" s="567" t="s">
        <v>699</v>
      </c>
      <c r="B369" s="582"/>
      <c r="C369" s="583">
        <v>411</v>
      </c>
      <c r="D369" s="584" t="s">
        <v>96</v>
      </c>
      <c r="E369" s="578">
        <v>120000</v>
      </c>
      <c r="F369" s="578">
        <f>SUM(F370)</f>
        <v>250000</v>
      </c>
      <c r="G369" s="578">
        <f t="shared" si="69"/>
        <v>10000</v>
      </c>
      <c r="H369" s="578">
        <f t="shared" si="69"/>
        <v>10000</v>
      </c>
      <c r="I369" s="601">
        <f t="shared" si="70"/>
        <v>4</v>
      </c>
      <c r="J369" s="631">
        <f t="shared" si="70"/>
        <v>100</v>
      </c>
    </row>
    <row r="370" spans="1:10" ht="14.25" thickBot="1">
      <c r="A370" s="635" t="s">
        <v>699</v>
      </c>
      <c r="B370" s="610" t="s">
        <v>528</v>
      </c>
      <c r="C370" s="611">
        <v>4111</v>
      </c>
      <c r="D370" s="612" t="s">
        <v>41</v>
      </c>
      <c r="E370" s="613">
        <v>120000</v>
      </c>
      <c r="F370" s="613">
        <f>20000+230000</f>
        <v>250000</v>
      </c>
      <c r="G370" s="613">
        <v>10000</v>
      </c>
      <c r="H370" s="613">
        <v>10000</v>
      </c>
      <c r="I370" s="614">
        <f t="shared" si="70"/>
        <v>4</v>
      </c>
      <c r="J370" s="634">
        <f t="shared" si="70"/>
        <v>100</v>
      </c>
    </row>
    <row r="371" spans="1:10" ht="14.25" thickTop="1">
      <c r="A371" s="629"/>
      <c r="B371" s="617"/>
      <c r="C371" s="617"/>
      <c r="D371" s="623" t="s">
        <v>721</v>
      </c>
      <c r="E371" s="591"/>
      <c r="F371" s="589"/>
      <c r="G371" s="589"/>
      <c r="H371" s="589"/>
      <c r="I371" s="771">
        <f>AVERAGE(G373/F373*100)</f>
        <v>300</v>
      </c>
      <c r="J371" s="773">
        <f>AVERAGE(H373/G373*100)</f>
        <v>100</v>
      </c>
    </row>
    <row r="372" spans="1:10" ht="13.5">
      <c r="A372" s="629"/>
      <c r="B372" s="617"/>
      <c r="C372" s="617"/>
      <c r="D372" s="622" t="s">
        <v>260</v>
      </c>
      <c r="E372" s="590"/>
      <c r="F372" s="589"/>
      <c r="G372" s="589"/>
      <c r="H372" s="589"/>
      <c r="I372" s="788"/>
      <c r="J372" s="789"/>
    </row>
    <row r="373" spans="1:10" s="686" customFormat="1" ht="15">
      <c r="A373" s="687"/>
      <c r="B373" s="688"/>
      <c r="C373" s="688"/>
      <c r="D373" s="696" t="s">
        <v>628</v>
      </c>
      <c r="E373" s="689">
        <v>300000</v>
      </c>
      <c r="F373" s="685">
        <f>SUM(F374)</f>
        <v>100000</v>
      </c>
      <c r="G373" s="685">
        <f aca="true" t="shared" si="71" ref="G373:H375">SUM(G374)</f>
        <v>300000</v>
      </c>
      <c r="H373" s="685">
        <f t="shared" si="71"/>
        <v>300000</v>
      </c>
      <c r="I373" s="788"/>
      <c r="J373" s="789"/>
    </row>
    <row r="374" spans="1:10" s="479" customFormat="1" ht="13.5">
      <c r="A374" s="571" t="s">
        <v>700</v>
      </c>
      <c r="B374" s="580"/>
      <c r="C374" s="566">
        <v>42</v>
      </c>
      <c r="D374" s="581" t="s">
        <v>258</v>
      </c>
      <c r="E374" s="577">
        <v>300000</v>
      </c>
      <c r="F374" s="577">
        <f>SUM(F375)</f>
        <v>100000</v>
      </c>
      <c r="G374" s="577">
        <f t="shared" si="71"/>
        <v>300000</v>
      </c>
      <c r="H374" s="577">
        <f t="shared" si="71"/>
        <v>300000</v>
      </c>
      <c r="I374" s="601">
        <f aca="true" t="shared" si="72" ref="I374:J376">AVERAGE(G374/F374*100)</f>
        <v>300</v>
      </c>
      <c r="J374" s="631">
        <f t="shared" si="72"/>
        <v>100</v>
      </c>
    </row>
    <row r="375" spans="1:10" ht="13.5">
      <c r="A375" s="567" t="s">
        <v>700</v>
      </c>
      <c r="B375" s="582"/>
      <c r="C375" s="583">
        <v>421</v>
      </c>
      <c r="D375" s="584" t="s">
        <v>98</v>
      </c>
      <c r="E375" s="578">
        <v>300000</v>
      </c>
      <c r="F375" s="578">
        <f>SUM(F376)</f>
        <v>100000</v>
      </c>
      <c r="G375" s="578">
        <f t="shared" si="71"/>
        <v>300000</v>
      </c>
      <c r="H375" s="578">
        <f t="shared" si="71"/>
        <v>300000</v>
      </c>
      <c r="I375" s="601">
        <f t="shared" si="72"/>
        <v>300</v>
      </c>
      <c r="J375" s="631">
        <f t="shared" si="72"/>
        <v>100</v>
      </c>
    </row>
    <row r="376" spans="1:10" ht="14.25" thickBot="1">
      <c r="A376" s="635" t="s">
        <v>700</v>
      </c>
      <c r="B376" s="610" t="s">
        <v>531</v>
      </c>
      <c r="C376" s="611">
        <v>4214</v>
      </c>
      <c r="D376" s="612" t="s">
        <v>259</v>
      </c>
      <c r="E376" s="613">
        <v>300000</v>
      </c>
      <c r="F376" s="613">
        <v>100000</v>
      </c>
      <c r="G376" s="613">
        <v>300000</v>
      </c>
      <c r="H376" s="613">
        <v>300000</v>
      </c>
      <c r="I376" s="614">
        <f t="shared" si="72"/>
        <v>300</v>
      </c>
      <c r="J376" s="634">
        <f t="shared" si="72"/>
        <v>100</v>
      </c>
    </row>
    <row r="377" spans="1:10" ht="14.25" thickTop="1">
      <c r="A377" s="629"/>
      <c r="B377" s="617"/>
      <c r="C377" s="617"/>
      <c r="D377" s="623" t="s">
        <v>721</v>
      </c>
      <c r="E377" s="591"/>
      <c r="F377" s="589"/>
      <c r="G377" s="589"/>
      <c r="H377" s="589"/>
      <c r="I377" s="771">
        <f>AVERAGE(G379/F379*100)</f>
        <v>79.61783439490446</v>
      </c>
      <c r="J377" s="773">
        <v>0</v>
      </c>
    </row>
    <row r="378" spans="1:10" ht="27">
      <c r="A378" s="629"/>
      <c r="B378" s="617"/>
      <c r="C378" s="617"/>
      <c r="D378" s="623" t="s">
        <v>261</v>
      </c>
      <c r="E378" s="590"/>
      <c r="F378" s="589"/>
      <c r="G378" s="589"/>
      <c r="H378" s="589"/>
      <c r="I378" s="788"/>
      <c r="J378" s="789"/>
    </row>
    <row r="379" spans="1:10" s="686" customFormat="1" ht="15">
      <c r="A379" s="687"/>
      <c r="B379" s="688"/>
      <c r="C379" s="688"/>
      <c r="D379" s="696" t="s">
        <v>629</v>
      </c>
      <c r="E379" s="689">
        <v>1472500</v>
      </c>
      <c r="F379" s="685">
        <f aca="true" t="shared" si="73" ref="F379:H380">SUM(F380)</f>
        <v>3140000</v>
      </c>
      <c r="G379" s="685">
        <f t="shared" si="73"/>
        <v>2500000</v>
      </c>
      <c r="H379" s="685">
        <f t="shared" si="73"/>
        <v>1000000</v>
      </c>
      <c r="I379" s="788"/>
      <c r="J379" s="789"/>
    </row>
    <row r="380" spans="1:10" s="479" customFormat="1" ht="13.5">
      <c r="A380" s="571" t="s">
        <v>701</v>
      </c>
      <c r="B380" s="580"/>
      <c r="C380" s="566">
        <v>42</v>
      </c>
      <c r="D380" s="581" t="s">
        <v>258</v>
      </c>
      <c r="E380" s="577">
        <v>1472500</v>
      </c>
      <c r="F380" s="577">
        <f t="shared" si="73"/>
        <v>3140000</v>
      </c>
      <c r="G380" s="577">
        <f t="shared" si="73"/>
        <v>2500000</v>
      </c>
      <c r="H380" s="577">
        <f t="shared" si="73"/>
        <v>1000000</v>
      </c>
      <c r="I380" s="601">
        <f aca="true" t="shared" si="74" ref="I380:I386">AVERAGE(G380/F380*100)</f>
        <v>79.61783439490446</v>
      </c>
      <c r="J380" s="631">
        <v>0</v>
      </c>
    </row>
    <row r="381" spans="1:10" ht="13.5">
      <c r="A381" s="567" t="s">
        <v>701</v>
      </c>
      <c r="B381" s="582"/>
      <c r="C381" s="583">
        <v>421</v>
      </c>
      <c r="D381" s="584" t="s">
        <v>98</v>
      </c>
      <c r="E381" s="578">
        <v>1472500</v>
      </c>
      <c r="F381" s="578">
        <f>SUM(F382:F387)</f>
        <v>3140000</v>
      </c>
      <c r="G381" s="578">
        <f>SUM(G382:G387)</f>
        <v>2500000</v>
      </c>
      <c r="H381" s="578">
        <f>SUM(H382:H387)</f>
        <v>1000000</v>
      </c>
      <c r="I381" s="601">
        <f t="shared" si="74"/>
        <v>79.61783439490446</v>
      </c>
      <c r="J381" s="631">
        <v>0</v>
      </c>
    </row>
    <row r="382" spans="1:10" ht="13.5">
      <c r="A382" s="567" t="s">
        <v>701</v>
      </c>
      <c r="B382" s="582" t="s">
        <v>555</v>
      </c>
      <c r="C382" s="583">
        <v>4213</v>
      </c>
      <c r="D382" s="584" t="s">
        <v>573</v>
      </c>
      <c r="E382" s="578">
        <v>1472500</v>
      </c>
      <c r="F382" s="578">
        <v>1070000</v>
      </c>
      <c r="G382" s="578">
        <v>0</v>
      </c>
      <c r="H382" s="578">
        <v>0</v>
      </c>
      <c r="I382" s="601">
        <f t="shared" si="74"/>
        <v>0</v>
      </c>
      <c r="J382" s="631">
        <v>0</v>
      </c>
    </row>
    <row r="383" spans="1:10" ht="13.5">
      <c r="A383" s="567" t="s">
        <v>701</v>
      </c>
      <c r="B383" s="582" t="s">
        <v>556</v>
      </c>
      <c r="C383" s="583">
        <v>4213</v>
      </c>
      <c r="D383" s="584" t="s">
        <v>573</v>
      </c>
      <c r="E383" s="578">
        <v>1472500</v>
      </c>
      <c r="F383" s="578">
        <v>300000</v>
      </c>
      <c r="G383" s="578">
        <v>0</v>
      </c>
      <c r="H383" s="578">
        <v>0</v>
      </c>
      <c r="I383" s="601">
        <f t="shared" si="74"/>
        <v>0</v>
      </c>
      <c r="J383" s="631">
        <v>0</v>
      </c>
    </row>
    <row r="384" spans="1:10" ht="13.5">
      <c r="A384" s="567" t="s">
        <v>701</v>
      </c>
      <c r="B384" s="582" t="s">
        <v>557</v>
      </c>
      <c r="C384" s="583">
        <v>4213</v>
      </c>
      <c r="D384" s="584" t="s">
        <v>574</v>
      </c>
      <c r="E384" s="578">
        <v>1472500</v>
      </c>
      <c r="F384" s="578">
        <v>740000</v>
      </c>
      <c r="G384" s="578">
        <v>0</v>
      </c>
      <c r="H384" s="578">
        <v>0</v>
      </c>
      <c r="I384" s="601">
        <f t="shared" si="74"/>
        <v>0</v>
      </c>
      <c r="J384" s="631">
        <v>0</v>
      </c>
    </row>
    <row r="385" spans="1:10" ht="13.5">
      <c r="A385" s="567" t="s">
        <v>701</v>
      </c>
      <c r="B385" s="582" t="s">
        <v>532</v>
      </c>
      <c r="C385" s="583">
        <v>4213</v>
      </c>
      <c r="D385" s="584" t="s">
        <v>575</v>
      </c>
      <c r="E385" s="578">
        <v>1472500</v>
      </c>
      <c r="F385" s="578">
        <v>580000</v>
      </c>
      <c r="G385" s="578">
        <v>0</v>
      </c>
      <c r="H385" s="578">
        <v>0</v>
      </c>
      <c r="I385" s="601">
        <f t="shared" si="74"/>
        <v>0</v>
      </c>
      <c r="J385" s="631">
        <v>0</v>
      </c>
    </row>
    <row r="386" spans="1:10" ht="13.5">
      <c r="A386" s="567" t="s">
        <v>701</v>
      </c>
      <c r="B386" s="582" t="s">
        <v>533</v>
      </c>
      <c r="C386" s="583">
        <v>4213</v>
      </c>
      <c r="D386" s="584" t="s">
        <v>576</v>
      </c>
      <c r="E386" s="578">
        <v>1472500</v>
      </c>
      <c r="F386" s="578">
        <v>450000</v>
      </c>
      <c r="G386" s="578">
        <v>0</v>
      </c>
      <c r="H386" s="578">
        <v>0</v>
      </c>
      <c r="I386" s="601">
        <f t="shared" si="74"/>
        <v>0</v>
      </c>
      <c r="J386" s="631">
        <v>0</v>
      </c>
    </row>
    <row r="387" spans="1:10" ht="14.25" thickBot="1">
      <c r="A387" s="703" t="s">
        <v>701</v>
      </c>
      <c r="B387" s="704" t="s">
        <v>534</v>
      </c>
      <c r="C387" s="705">
        <v>4213</v>
      </c>
      <c r="D387" s="706" t="s">
        <v>730</v>
      </c>
      <c r="E387" s="707">
        <v>1472500</v>
      </c>
      <c r="F387" s="707">
        <v>0</v>
      </c>
      <c r="G387" s="707">
        <v>2500000</v>
      </c>
      <c r="H387" s="707">
        <v>1000000</v>
      </c>
      <c r="I387" s="614">
        <v>0</v>
      </c>
      <c r="J387" s="634">
        <f>AVERAGE(H387/G387*100)</f>
        <v>40</v>
      </c>
    </row>
    <row r="388" spans="1:10" ht="27.75" thickTop="1">
      <c r="A388" s="629"/>
      <c r="B388" s="617"/>
      <c r="C388" s="617"/>
      <c r="D388" s="623" t="s">
        <v>254</v>
      </c>
      <c r="E388" s="591"/>
      <c r="F388" s="589"/>
      <c r="G388" s="589"/>
      <c r="H388" s="589"/>
      <c r="I388" s="771">
        <f>AVERAGE(G390/F390*100)</f>
        <v>300</v>
      </c>
      <c r="J388" s="773">
        <f>AVERAGE(H390/G390*100)</f>
        <v>100</v>
      </c>
    </row>
    <row r="389" spans="1:10" s="686" customFormat="1" ht="15">
      <c r="A389" s="629"/>
      <c r="B389" s="617"/>
      <c r="C389" s="617"/>
      <c r="D389" s="622" t="s">
        <v>260</v>
      </c>
      <c r="E389" s="590"/>
      <c r="F389" s="589"/>
      <c r="G389" s="589"/>
      <c r="H389" s="589"/>
      <c r="I389" s="788"/>
      <c r="J389" s="789"/>
    </row>
    <row r="390" spans="1:10" s="479" customFormat="1" ht="30.75">
      <c r="A390" s="687"/>
      <c r="B390" s="688"/>
      <c r="C390" s="688"/>
      <c r="D390" s="696" t="s">
        <v>720</v>
      </c>
      <c r="E390" s="689">
        <v>300000</v>
      </c>
      <c r="F390" s="685">
        <f>SUM(F391)</f>
        <v>50000</v>
      </c>
      <c r="G390" s="685">
        <f aca="true" t="shared" si="75" ref="G390:H392">SUM(G391)</f>
        <v>150000</v>
      </c>
      <c r="H390" s="685">
        <f t="shared" si="75"/>
        <v>150000</v>
      </c>
      <c r="I390" s="788"/>
      <c r="J390" s="789"/>
    </row>
    <row r="391" spans="1:10" ht="13.5">
      <c r="A391" s="571" t="s">
        <v>702</v>
      </c>
      <c r="B391" s="580"/>
      <c r="C391" s="566">
        <v>38</v>
      </c>
      <c r="D391" s="581" t="s">
        <v>131</v>
      </c>
      <c r="E391" s="577">
        <v>300000</v>
      </c>
      <c r="F391" s="577">
        <f>SUM(F392)</f>
        <v>50000</v>
      </c>
      <c r="G391" s="577">
        <f t="shared" si="75"/>
        <v>150000</v>
      </c>
      <c r="H391" s="577">
        <f t="shared" si="75"/>
        <v>150000</v>
      </c>
      <c r="I391" s="601">
        <f aca="true" t="shared" si="76" ref="I391:J394">AVERAGE(G391/F391*100)</f>
        <v>300</v>
      </c>
      <c r="J391" s="631">
        <f t="shared" si="76"/>
        <v>100</v>
      </c>
    </row>
    <row r="392" spans="1:10" ht="13.5">
      <c r="A392" s="567" t="s">
        <v>702</v>
      </c>
      <c r="B392" s="582"/>
      <c r="C392" s="583">
        <v>386</v>
      </c>
      <c r="D392" s="584" t="s">
        <v>270</v>
      </c>
      <c r="E392" s="578">
        <v>300000</v>
      </c>
      <c r="F392" s="578">
        <f>SUM(F393)</f>
        <v>50000</v>
      </c>
      <c r="G392" s="578">
        <f t="shared" si="75"/>
        <v>150000</v>
      </c>
      <c r="H392" s="578">
        <f t="shared" si="75"/>
        <v>150000</v>
      </c>
      <c r="I392" s="601">
        <f t="shared" si="76"/>
        <v>300</v>
      </c>
      <c r="J392" s="631">
        <f t="shared" si="76"/>
        <v>100</v>
      </c>
    </row>
    <row r="393" spans="1:10" s="664" customFormat="1" ht="28.5" thickBot="1">
      <c r="A393" s="567" t="s">
        <v>702</v>
      </c>
      <c r="B393" s="593" t="s">
        <v>536</v>
      </c>
      <c r="C393" s="626">
        <v>3861</v>
      </c>
      <c r="D393" s="586" t="s">
        <v>524</v>
      </c>
      <c r="E393" s="575">
        <v>300000</v>
      </c>
      <c r="F393" s="575">
        <v>50000</v>
      </c>
      <c r="G393" s="575">
        <v>150000</v>
      </c>
      <c r="H393" s="575">
        <v>150000</v>
      </c>
      <c r="I393" s="606">
        <f t="shared" si="76"/>
        <v>300</v>
      </c>
      <c r="J393" s="636">
        <f t="shared" si="76"/>
        <v>100</v>
      </c>
    </row>
    <row r="394" spans="1:10" ht="18" thickBot="1">
      <c r="A394" s="797" t="s">
        <v>656</v>
      </c>
      <c r="B394" s="798"/>
      <c r="C394" s="798"/>
      <c r="D394" s="799"/>
      <c r="E394" s="663" t="e">
        <f>SUM(E397+#REF!+E405+E411+E417+E423+E432+E441+#REF!+E455)</f>
        <v>#REF!</v>
      </c>
      <c r="F394" s="663">
        <f>SUM(F397+F405+F411+F417+F423+F432+F441+F448+F455)</f>
        <v>7553000</v>
      </c>
      <c r="G394" s="663">
        <f>SUM(G397+G405+G411+G417+G423+G432+G441+G455)</f>
        <v>830000</v>
      </c>
      <c r="H394" s="663">
        <f>SUM(H397+H405+H411+H417+H423+H432+H441+H455)</f>
        <v>930000</v>
      </c>
      <c r="I394" s="670">
        <f t="shared" si="76"/>
        <v>10.989010989010989</v>
      </c>
      <c r="J394" s="671">
        <f t="shared" si="76"/>
        <v>112.04819277108433</v>
      </c>
    </row>
    <row r="395" spans="1:10" ht="27">
      <c r="A395" s="629"/>
      <c r="B395" s="617"/>
      <c r="C395" s="617"/>
      <c r="D395" s="623" t="s">
        <v>254</v>
      </c>
      <c r="E395" s="591"/>
      <c r="F395" s="589"/>
      <c r="G395" s="589"/>
      <c r="H395" s="589"/>
      <c r="I395" s="771">
        <f>AVERAGE(G397/F397*100)</f>
        <v>108.69565217391303</v>
      </c>
      <c r="J395" s="773">
        <f>AVERAGE(H397/G397*100)</f>
        <v>100</v>
      </c>
    </row>
    <row r="396" spans="1:10" s="686" customFormat="1" ht="15">
      <c r="A396" s="629"/>
      <c r="B396" s="617"/>
      <c r="C396" s="617"/>
      <c r="D396" s="623" t="s">
        <v>203</v>
      </c>
      <c r="E396" s="590"/>
      <c r="F396" s="589"/>
      <c r="G396" s="589"/>
      <c r="H396" s="589"/>
      <c r="I396" s="788"/>
      <c r="J396" s="789"/>
    </row>
    <row r="397" spans="1:10" s="479" customFormat="1" ht="15">
      <c r="A397" s="687"/>
      <c r="B397" s="688"/>
      <c r="C397" s="688"/>
      <c r="D397" s="696" t="s">
        <v>630</v>
      </c>
      <c r="E397" s="689">
        <v>247000</v>
      </c>
      <c r="F397" s="685">
        <f>SUM(F398)</f>
        <v>230000</v>
      </c>
      <c r="G397" s="685">
        <f>SUM(G398)</f>
        <v>250000</v>
      </c>
      <c r="H397" s="685">
        <f>SUM(H398)</f>
        <v>250000</v>
      </c>
      <c r="I397" s="788"/>
      <c r="J397" s="789"/>
    </row>
    <row r="398" spans="1:10" ht="13.5">
      <c r="A398" s="571" t="s">
        <v>703</v>
      </c>
      <c r="B398" s="580"/>
      <c r="C398" s="566">
        <v>32</v>
      </c>
      <c r="D398" s="581" t="s">
        <v>48</v>
      </c>
      <c r="E398" s="577">
        <v>247000</v>
      </c>
      <c r="F398" s="577">
        <f>SUM(F399+F401)</f>
        <v>230000</v>
      </c>
      <c r="G398" s="577">
        <f>SUM(G399+G401)</f>
        <v>250000</v>
      </c>
      <c r="H398" s="577">
        <f>SUM(H399+H401)</f>
        <v>250000</v>
      </c>
      <c r="I398" s="601">
        <f aca="true" t="shared" si="77" ref="I398:J402">AVERAGE(G398/F398*100)</f>
        <v>108.69565217391303</v>
      </c>
      <c r="J398" s="631">
        <f t="shared" si="77"/>
        <v>100</v>
      </c>
    </row>
    <row r="399" spans="1:10" ht="13.5">
      <c r="A399" s="567" t="s">
        <v>703</v>
      </c>
      <c r="B399" s="582"/>
      <c r="C399" s="583">
        <v>322</v>
      </c>
      <c r="D399" s="584" t="s">
        <v>53</v>
      </c>
      <c r="E399" s="578">
        <v>30000</v>
      </c>
      <c r="F399" s="578">
        <f>SUM(F400)</f>
        <v>30000</v>
      </c>
      <c r="G399" s="578">
        <f>SUM(G400)</f>
        <v>30000</v>
      </c>
      <c r="H399" s="578">
        <f>SUM(H400)</f>
        <v>30000</v>
      </c>
      <c r="I399" s="601">
        <f t="shared" si="77"/>
        <v>100</v>
      </c>
      <c r="J399" s="631">
        <f t="shared" si="77"/>
        <v>100</v>
      </c>
    </row>
    <row r="400" spans="1:10" ht="13.5">
      <c r="A400" s="567" t="s">
        <v>703</v>
      </c>
      <c r="B400" s="582" t="s">
        <v>558</v>
      </c>
      <c r="C400" s="583">
        <v>3224</v>
      </c>
      <c r="D400" s="584" t="s">
        <v>197</v>
      </c>
      <c r="E400" s="578">
        <v>30000</v>
      </c>
      <c r="F400" s="578">
        <v>30000</v>
      </c>
      <c r="G400" s="578">
        <v>30000</v>
      </c>
      <c r="H400" s="578">
        <v>30000</v>
      </c>
      <c r="I400" s="601">
        <f t="shared" si="77"/>
        <v>100</v>
      </c>
      <c r="J400" s="631">
        <f t="shared" si="77"/>
        <v>100</v>
      </c>
    </row>
    <row r="401" spans="1:10" ht="13.5">
      <c r="A401" s="567" t="s">
        <v>703</v>
      </c>
      <c r="B401" s="582"/>
      <c r="C401" s="583">
        <v>323</v>
      </c>
      <c r="D401" s="584" t="s">
        <v>57</v>
      </c>
      <c r="E401" s="578">
        <v>217000</v>
      </c>
      <c r="F401" s="578">
        <f>SUM(F402)</f>
        <v>200000</v>
      </c>
      <c r="G401" s="578">
        <f>SUM(G402)</f>
        <v>220000</v>
      </c>
      <c r="H401" s="578">
        <f>SUM(H402)</f>
        <v>220000</v>
      </c>
      <c r="I401" s="601">
        <f t="shared" si="77"/>
        <v>110.00000000000001</v>
      </c>
      <c r="J401" s="631">
        <f t="shared" si="77"/>
        <v>100</v>
      </c>
    </row>
    <row r="402" spans="1:10" ht="14.25" thickBot="1">
      <c r="A402" s="635" t="s">
        <v>703</v>
      </c>
      <c r="B402" s="610" t="s">
        <v>539</v>
      </c>
      <c r="C402" s="611">
        <v>3232</v>
      </c>
      <c r="D402" s="612" t="s">
        <v>250</v>
      </c>
      <c r="E402" s="613">
        <v>217000</v>
      </c>
      <c r="F402" s="613">
        <v>200000</v>
      </c>
      <c r="G402" s="613">
        <v>220000</v>
      </c>
      <c r="H402" s="613">
        <v>220000</v>
      </c>
      <c r="I402" s="614">
        <f t="shared" si="77"/>
        <v>110.00000000000001</v>
      </c>
      <c r="J402" s="634">
        <f t="shared" si="77"/>
        <v>100</v>
      </c>
    </row>
    <row r="403" spans="1:10" ht="27.75" thickTop="1">
      <c r="A403" s="629"/>
      <c r="B403" s="617"/>
      <c r="C403" s="617"/>
      <c r="D403" s="623" t="s">
        <v>254</v>
      </c>
      <c r="E403" s="591"/>
      <c r="F403" s="589"/>
      <c r="G403" s="589"/>
      <c r="H403" s="589"/>
      <c r="I403" s="771">
        <f>AVERAGE(G405/F405*100)</f>
        <v>0</v>
      </c>
      <c r="J403" s="773">
        <v>0</v>
      </c>
    </row>
    <row r="404" spans="1:10" s="686" customFormat="1" ht="15">
      <c r="A404" s="629"/>
      <c r="B404" s="617"/>
      <c r="C404" s="617"/>
      <c r="D404" s="623" t="s">
        <v>262</v>
      </c>
      <c r="E404" s="590"/>
      <c r="F404" s="589"/>
      <c r="G404" s="589"/>
      <c r="H404" s="589"/>
      <c r="I404" s="788"/>
      <c r="J404" s="789"/>
    </row>
    <row r="405" spans="1:10" s="479" customFormat="1" ht="15">
      <c r="A405" s="687"/>
      <c r="B405" s="688"/>
      <c r="C405" s="688"/>
      <c r="D405" s="696" t="s">
        <v>631</v>
      </c>
      <c r="E405" s="689">
        <v>760000</v>
      </c>
      <c r="F405" s="685">
        <f>SUM(F406)</f>
        <v>625000</v>
      </c>
      <c r="G405" s="685">
        <f aca="true" t="shared" si="78" ref="G405:H407">SUM(G406)</f>
        <v>0</v>
      </c>
      <c r="H405" s="685">
        <f t="shared" si="78"/>
        <v>0</v>
      </c>
      <c r="I405" s="788"/>
      <c r="J405" s="789"/>
    </row>
    <row r="406" spans="1:10" ht="13.5">
      <c r="A406" s="571" t="s">
        <v>704</v>
      </c>
      <c r="B406" s="580"/>
      <c r="C406" s="566">
        <v>42</v>
      </c>
      <c r="D406" s="581" t="s">
        <v>258</v>
      </c>
      <c r="E406" s="577">
        <v>760000</v>
      </c>
      <c r="F406" s="577">
        <f>SUM(F407)</f>
        <v>625000</v>
      </c>
      <c r="G406" s="577">
        <f t="shared" si="78"/>
        <v>0</v>
      </c>
      <c r="H406" s="577">
        <f t="shared" si="78"/>
        <v>0</v>
      </c>
      <c r="I406" s="601">
        <f>AVERAGE(G406/F406*100)</f>
        <v>0</v>
      </c>
      <c r="J406" s="631">
        <v>0</v>
      </c>
    </row>
    <row r="407" spans="1:10" ht="13.5">
      <c r="A407" s="567" t="s">
        <v>704</v>
      </c>
      <c r="B407" s="582"/>
      <c r="C407" s="583">
        <v>421</v>
      </c>
      <c r="D407" s="584" t="s">
        <v>98</v>
      </c>
      <c r="E407" s="578">
        <v>760000</v>
      </c>
      <c r="F407" s="578">
        <f>SUM(F408)</f>
        <v>625000</v>
      </c>
      <c r="G407" s="578">
        <f t="shared" si="78"/>
        <v>0</v>
      </c>
      <c r="H407" s="578">
        <f t="shared" si="78"/>
        <v>0</v>
      </c>
      <c r="I407" s="601">
        <f>AVERAGE(G407/F407*100)</f>
        <v>0</v>
      </c>
      <c r="J407" s="631">
        <v>0</v>
      </c>
    </row>
    <row r="408" spans="1:10" ht="14.25" thickBot="1">
      <c r="A408" s="635" t="s">
        <v>704</v>
      </c>
      <c r="B408" s="610" t="s">
        <v>541</v>
      </c>
      <c r="C408" s="611">
        <v>4212</v>
      </c>
      <c r="D408" s="612" t="s">
        <v>99</v>
      </c>
      <c r="E408" s="613">
        <v>760000</v>
      </c>
      <c r="F408" s="613">
        <v>625000</v>
      </c>
      <c r="G408" s="613">
        <v>0</v>
      </c>
      <c r="H408" s="613">
        <v>0</v>
      </c>
      <c r="I408" s="614">
        <f>AVERAGE(G408/F408*100)</f>
        <v>0</v>
      </c>
      <c r="J408" s="634">
        <v>0</v>
      </c>
    </row>
    <row r="409" spans="1:10" ht="27.75" thickTop="1">
      <c r="A409" s="629"/>
      <c r="B409" s="617"/>
      <c r="C409" s="617"/>
      <c r="D409" s="623" t="s">
        <v>254</v>
      </c>
      <c r="E409" s="591"/>
      <c r="F409" s="589"/>
      <c r="G409" s="589"/>
      <c r="H409" s="589"/>
      <c r="I409" s="771">
        <f>AVERAGE(G411/F411*100)</f>
        <v>133.33333333333331</v>
      </c>
      <c r="J409" s="773">
        <f>AVERAGE(H411/G411*100)</f>
        <v>150</v>
      </c>
    </row>
    <row r="410" spans="1:10" s="686" customFormat="1" ht="15">
      <c r="A410" s="629"/>
      <c r="B410" s="617"/>
      <c r="C410" s="617"/>
      <c r="D410" s="623" t="s">
        <v>264</v>
      </c>
      <c r="E410" s="590"/>
      <c r="F410" s="589"/>
      <c r="G410" s="589"/>
      <c r="H410" s="589"/>
      <c r="I410" s="788"/>
      <c r="J410" s="789"/>
    </row>
    <row r="411" spans="1:10" s="479" customFormat="1" ht="15">
      <c r="A411" s="687"/>
      <c r="B411" s="688"/>
      <c r="C411" s="688"/>
      <c r="D411" s="696" t="s">
        <v>632</v>
      </c>
      <c r="E411" s="689">
        <v>256000</v>
      </c>
      <c r="F411" s="685">
        <f>SUM(F412)</f>
        <v>150000</v>
      </c>
      <c r="G411" s="685">
        <f aca="true" t="shared" si="79" ref="G411:H413">SUM(G412)</f>
        <v>200000</v>
      </c>
      <c r="H411" s="685">
        <f t="shared" si="79"/>
        <v>300000</v>
      </c>
      <c r="I411" s="788"/>
      <c r="J411" s="789"/>
    </row>
    <row r="412" spans="1:10" ht="13.5">
      <c r="A412" s="571" t="s">
        <v>705</v>
      </c>
      <c r="B412" s="580"/>
      <c r="C412" s="566">
        <v>42</v>
      </c>
      <c r="D412" s="581" t="s">
        <v>258</v>
      </c>
      <c r="E412" s="577">
        <v>256000</v>
      </c>
      <c r="F412" s="577">
        <f>SUM(F413)</f>
        <v>150000</v>
      </c>
      <c r="G412" s="577">
        <f t="shared" si="79"/>
        <v>200000</v>
      </c>
      <c r="H412" s="577">
        <f t="shared" si="79"/>
        <v>300000</v>
      </c>
      <c r="I412" s="601">
        <f aca="true" t="shared" si="80" ref="I412:J414">AVERAGE(G412/F412*100)</f>
        <v>133.33333333333331</v>
      </c>
      <c r="J412" s="631">
        <f t="shared" si="80"/>
        <v>150</v>
      </c>
    </row>
    <row r="413" spans="1:10" ht="13.5">
      <c r="A413" s="567" t="s">
        <v>705</v>
      </c>
      <c r="B413" s="582"/>
      <c r="C413" s="583">
        <v>421</v>
      </c>
      <c r="D413" s="584" t="s">
        <v>98</v>
      </c>
      <c r="E413" s="578">
        <v>256000</v>
      </c>
      <c r="F413" s="578">
        <f>SUM(F414)</f>
        <v>150000</v>
      </c>
      <c r="G413" s="578">
        <f t="shared" si="79"/>
        <v>200000</v>
      </c>
      <c r="H413" s="578">
        <f t="shared" si="79"/>
        <v>300000</v>
      </c>
      <c r="I413" s="601">
        <f t="shared" si="80"/>
        <v>133.33333333333331</v>
      </c>
      <c r="J413" s="631">
        <f t="shared" si="80"/>
        <v>150</v>
      </c>
    </row>
    <row r="414" spans="1:10" ht="14.25" thickBot="1">
      <c r="A414" s="635" t="s">
        <v>705</v>
      </c>
      <c r="B414" s="610" t="s">
        <v>543</v>
      </c>
      <c r="C414" s="611">
        <v>4214</v>
      </c>
      <c r="D414" s="612" t="s">
        <v>259</v>
      </c>
      <c r="E414" s="613">
        <v>256000</v>
      </c>
      <c r="F414" s="613">
        <v>150000</v>
      </c>
      <c r="G414" s="613">
        <v>200000</v>
      </c>
      <c r="H414" s="613">
        <v>300000</v>
      </c>
      <c r="I414" s="614">
        <f t="shared" si="80"/>
        <v>133.33333333333331</v>
      </c>
      <c r="J414" s="634">
        <f t="shared" si="80"/>
        <v>150</v>
      </c>
    </row>
    <row r="415" spans="1:10" ht="14.25" thickTop="1">
      <c r="A415" s="629"/>
      <c r="B415" s="617"/>
      <c r="C415" s="617"/>
      <c r="D415" s="623" t="s">
        <v>530</v>
      </c>
      <c r="E415" s="591"/>
      <c r="F415" s="589"/>
      <c r="G415" s="589"/>
      <c r="H415" s="589"/>
      <c r="I415" s="771">
        <f>AVERAGE(G417/F417*100)</f>
        <v>150</v>
      </c>
      <c r="J415" s="773">
        <f>AVERAGE(H417/G417*100)</f>
        <v>100</v>
      </c>
    </row>
    <row r="416" spans="1:10" s="686" customFormat="1" ht="27.75">
      <c r="A416" s="629"/>
      <c r="B416" s="617"/>
      <c r="C416" s="617"/>
      <c r="D416" s="623" t="s">
        <v>529</v>
      </c>
      <c r="E416" s="590"/>
      <c r="F416" s="589"/>
      <c r="G416" s="589"/>
      <c r="H416" s="589"/>
      <c r="I416" s="788"/>
      <c r="J416" s="789"/>
    </row>
    <row r="417" spans="1:10" s="479" customFormat="1" ht="15">
      <c r="A417" s="687"/>
      <c r="B417" s="688"/>
      <c r="C417" s="688"/>
      <c r="D417" s="696" t="s">
        <v>633</v>
      </c>
      <c r="E417" s="689">
        <v>249000</v>
      </c>
      <c r="F417" s="685">
        <f aca="true" t="shared" si="81" ref="F417:H419">SUM(F418)</f>
        <v>100000</v>
      </c>
      <c r="G417" s="685">
        <f t="shared" si="81"/>
        <v>150000</v>
      </c>
      <c r="H417" s="685">
        <f t="shared" si="81"/>
        <v>150000</v>
      </c>
      <c r="I417" s="788"/>
      <c r="J417" s="789"/>
    </row>
    <row r="418" spans="1:10" ht="13.5">
      <c r="A418" s="571" t="s">
        <v>706</v>
      </c>
      <c r="B418" s="580"/>
      <c r="C418" s="566">
        <v>42</v>
      </c>
      <c r="D418" s="581" t="s">
        <v>258</v>
      </c>
      <c r="E418" s="577">
        <v>249000</v>
      </c>
      <c r="F418" s="577">
        <f t="shared" si="81"/>
        <v>100000</v>
      </c>
      <c r="G418" s="577">
        <f t="shared" si="81"/>
        <v>150000</v>
      </c>
      <c r="H418" s="577">
        <f t="shared" si="81"/>
        <v>150000</v>
      </c>
      <c r="I418" s="601">
        <f>AVERAGE(G418/F418*100)</f>
        <v>150</v>
      </c>
      <c r="J418" s="631">
        <f>AVERAGE(H418/G418*100)</f>
        <v>100</v>
      </c>
    </row>
    <row r="419" spans="1:10" ht="13.5">
      <c r="A419" s="567" t="s">
        <v>706</v>
      </c>
      <c r="B419" s="582"/>
      <c r="C419" s="583">
        <v>421</v>
      </c>
      <c r="D419" s="584" t="s">
        <v>98</v>
      </c>
      <c r="E419" s="578">
        <v>249000</v>
      </c>
      <c r="F419" s="578">
        <f t="shared" si="81"/>
        <v>100000</v>
      </c>
      <c r="G419" s="578">
        <f t="shared" si="81"/>
        <v>150000</v>
      </c>
      <c r="H419" s="578">
        <f t="shared" si="81"/>
        <v>150000</v>
      </c>
      <c r="I419" s="601">
        <f aca="true" t="shared" si="82" ref="I419:I429">AVERAGE(G419/F419*100)</f>
        <v>150</v>
      </c>
      <c r="J419" s="631">
        <f>AVERAGE(H419/G419*100)</f>
        <v>100</v>
      </c>
    </row>
    <row r="420" spans="1:10" ht="14.25" thickBot="1">
      <c r="A420" s="635" t="s">
        <v>706</v>
      </c>
      <c r="B420" s="610" t="s">
        <v>546</v>
      </c>
      <c r="C420" s="611">
        <v>4214</v>
      </c>
      <c r="D420" s="612" t="s">
        <v>259</v>
      </c>
      <c r="E420" s="613">
        <v>249000</v>
      </c>
      <c r="F420" s="613">
        <v>100000</v>
      </c>
      <c r="G420" s="613">
        <v>150000</v>
      </c>
      <c r="H420" s="613">
        <v>150000</v>
      </c>
      <c r="I420" s="614">
        <f t="shared" si="82"/>
        <v>150</v>
      </c>
      <c r="J420" s="634">
        <f>AVERAGE(H420/G420*100)</f>
        <v>100</v>
      </c>
    </row>
    <row r="421" spans="1:10" ht="27.75" thickTop="1">
      <c r="A421" s="629"/>
      <c r="B421" s="617"/>
      <c r="C421" s="617"/>
      <c r="D421" s="623" t="s">
        <v>254</v>
      </c>
      <c r="E421" s="591"/>
      <c r="F421" s="589"/>
      <c r="G421" s="589"/>
      <c r="H421" s="589"/>
      <c r="I421" s="775">
        <f>AVERAGE(G423/F423*100)</f>
        <v>24</v>
      </c>
      <c r="J421" s="776">
        <v>100</v>
      </c>
    </row>
    <row r="422" spans="1:10" s="686" customFormat="1" ht="15">
      <c r="A422" s="629"/>
      <c r="B422" s="617"/>
      <c r="C422" s="617"/>
      <c r="D422" s="623" t="s">
        <v>203</v>
      </c>
      <c r="E422" s="590"/>
      <c r="F422" s="589"/>
      <c r="G422" s="589"/>
      <c r="H422" s="589"/>
      <c r="I422" s="775"/>
      <c r="J422" s="776"/>
    </row>
    <row r="423" spans="1:10" s="479" customFormat="1" ht="15">
      <c r="A423" s="687"/>
      <c r="B423" s="688"/>
      <c r="C423" s="688"/>
      <c r="D423" s="696" t="s">
        <v>634</v>
      </c>
      <c r="E423" s="689">
        <v>160000</v>
      </c>
      <c r="F423" s="685">
        <f>SUM(F424+F427)</f>
        <v>125000</v>
      </c>
      <c r="G423" s="685">
        <f>SUM(G424+G427)</f>
        <v>30000</v>
      </c>
      <c r="H423" s="685">
        <f>SUM(H424+H427)</f>
        <v>30000</v>
      </c>
      <c r="I423" s="771"/>
      <c r="J423" s="773"/>
    </row>
    <row r="424" spans="1:10" ht="13.5">
      <c r="A424" s="571" t="s">
        <v>707</v>
      </c>
      <c r="B424" s="580"/>
      <c r="C424" s="566">
        <v>32</v>
      </c>
      <c r="D424" s="581" t="s">
        <v>48</v>
      </c>
      <c r="E424" s="577">
        <v>247000</v>
      </c>
      <c r="F424" s="577">
        <f aca="true" t="shared" si="83" ref="F424:H425">SUM(F425)</f>
        <v>75000</v>
      </c>
      <c r="G424" s="577">
        <f t="shared" si="83"/>
        <v>30000</v>
      </c>
      <c r="H424" s="577">
        <f t="shared" si="83"/>
        <v>30000</v>
      </c>
      <c r="I424" s="601">
        <f t="shared" si="82"/>
        <v>40</v>
      </c>
      <c r="J424" s="631">
        <f>AVERAGE(H424/G424*100)</f>
        <v>100</v>
      </c>
    </row>
    <row r="425" spans="1:10" ht="13.5">
      <c r="A425" s="567" t="s">
        <v>707</v>
      </c>
      <c r="B425" s="582"/>
      <c r="C425" s="583">
        <v>323</v>
      </c>
      <c r="D425" s="584" t="s">
        <v>57</v>
      </c>
      <c r="E425" s="578">
        <v>30000</v>
      </c>
      <c r="F425" s="578">
        <f t="shared" si="83"/>
        <v>75000</v>
      </c>
      <c r="G425" s="578">
        <f t="shared" si="83"/>
        <v>30000</v>
      </c>
      <c r="H425" s="578">
        <f t="shared" si="83"/>
        <v>30000</v>
      </c>
      <c r="I425" s="601">
        <f t="shared" si="82"/>
        <v>40</v>
      </c>
      <c r="J425" s="631">
        <f>AVERAGE(H425/G425*100)</f>
        <v>100</v>
      </c>
    </row>
    <row r="426" spans="1:10" s="479" customFormat="1" ht="13.5">
      <c r="A426" s="567" t="s">
        <v>707</v>
      </c>
      <c r="B426" s="583" t="s">
        <v>559</v>
      </c>
      <c r="C426" s="583">
        <v>3232</v>
      </c>
      <c r="D426" s="584" t="s">
        <v>250</v>
      </c>
      <c r="E426" s="578">
        <v>30000</v>
      </c>
      <c r="F426" s="578">
        <v>75000</v>
      </c>
      <c r="G426" s="578">
        <v>30000</v>
      </c>
      <c r="H426" s="578">
        <v>30000</v>
      </c>
      <c r="I426" s="601">
        <f t="shared" si="82"/>
        <v>40</v>
      </c>
      <c r="J426" s="631">
        <f>AVERAGE(H426/G426*100)</f>
        <v>100</v>
      </c>
    </row>
    <row r="427" spans="1:10" ht="13.5">
      <c r="A427" s="571" t="s">
        <v>707</v>
      </c>
      <c r="B427" s="580"/>
      <c r="C427" s="566">
        <v>42</v>
      </c>
      <c r="D427" s="581" t="s">
        <v>258</v>
      </c>
      <c r="E427" s="577">
        <v>160000</v>
      </c>
      <c r="F427" s="577">
        <f>SUM(F428)</f>
        <v>50000</v>
      </c>
      <c r="G427" s="577">
        <f>SUM(G428)</f>
        <v>0</v>
      </c>
      <c r="H427" s="577">
        <f>SUM(H428)</f>
        <v>0</v>
      </c>
      <c r="I427" s="601">
        <f t="shared" si="82"/>
        <v>0</v>
      </c>
      <c r="J427" s="631">
        <v>0</v>
      </c>
    </row>
    <row r="428" spans="1:10" ht="13.5">
      <c r="A428" s="567" t="s">
        <v>707</v>
      </c>
      <c r="B428" s="582"/>
      <c r="C428" s="583">
        <v>427</v>
      </c>
      <c r="D428" s="584" t="s">
        <v>100</v>
      </c>
      <c r="E428" s="578">
        <v>160000</v>
      </c>
      <c r="F428" s="578">
        <f>SUM(F429:F429)</f>
        <v>50000</v>
      </c>
      <c r="G428" s="578">
        <f>SUM(G429:G429)</f>
        <v>0</v>
      </c>
      <c r="H428" s="578">
        <f>SUM(H429:H429)</f>
        <v>0</v>
      </c>
      <c r="I428" s="601">
        <f t="shared" si="82"/>
        <v>0</v>
      </c>
      <c r="J428" s="631">
        <v>0</v>
      </c>
    </row>
    <row r="429" spans="1:10" ht="14.25" thickBot="1">
      <c r="A429" s="635" t="s">
        <v>707</v>
      </c>
      <c r="B429" s="610" t="s">
        <v>560</v>
      </c>
      <c r="C429" s="611">
        <v>4227</v>
      </c>
      <c r="D429" s="612" t="s">
        <v>103</v>
      </c>
      <c r="E429" s="613">
        <v>160000</v>
      </c>
      <c r="F429" s="613">
        <v>50000</v>
      </c>
      <c r="G429" s="613">
        <v>0</v>
      </c>
      <c r="H429" s="613">
        <v>0</v>
      </c>
      <c r="I429" s="614">
        <f t="shared" si="82"/>
        <v>0</v>
      </c>
      <c r="J429" s="634">
        <v>0</v>
      </c>
    </row>
    <row r="430" spans="1:10" ht="27.75" thickTop="1">
      <c r="A430" s="629"/>
      <c r="B430" s="617"/>
      <c r="C430" s="617"/>
      <c r="D430" s="623" t="s">
        <v>254</v>
      </c>
      <c r="E430" s="591"/>
      <c r="F430" s="589"/>
      <c r="G430" s="589"/>
      <c r="H430" s="589"/>
      <c r="I430" s="771">
        <v>0</v>
      </c>
      <c r="J430" s="773">
        <v>0</v>
      </c>
    </row>
    <row r="431" spans="1:10" s="686" customFormat="1" ht="15">
      <c r="A431" s="629"/>
      <c r="B431" s="617"/>
      <c r="C431" s="617"/>
      <c r="D431" s="623" t="s">
        <v>203</v>
      </c>
      <c r="E431" s="590"/>
      <c r="F431" s="589"/>
      <c r="G431" s="589"/>
      <c r="H431" s="589"/>
      <c r="I431" s="788"/>
      <c r="J431" s="789"/>
    </row>
    <row r="432" spans="1:10" s="479" customFormat="1" ht="15">
      <c r="A432" s="687"/>
      <c r="B432" s="688"/>
      <c r="C432" s="688"/>
      <c r="D432" s="696" t="s">
        <v>635</v>
      </c>
      <c r="E432" s="689">
        <v>340000</v>
      </c>
      <c r="F432" s="685">
        <f>SUM(F433+F436)</f>
        <v>45000</v>
      </c>
      <c r="G432" s="685">
        <f>SUM(G433+G436)</f>
        <v>0</v>
      </c>
      <c r="H432" s="685">
        <f>SUM(H433+H436)</f>
        <v>0</v>
      </c>
      <c r="I432" s="788"/>
      <c r="J432" s="789"/>
    </row>
    <row r="433" spans="1:10" ht="13.5">
      <c r="A433" s="571" t="s">
        <v>708</v>
      </c>
      <c r="B433" s="580"/>
      <c r="C433" s="566">
        <v>32</v>
      </c>
      <c r="D433" s="581" t="s">
        <v>48</v>
      </c>
      <c r="E433" s="577">
        <v>247000</v>
      </c>
      <c r="F433" s="577">
        <f aca="true" t="shared" si="84" ref="F433:H434">SUM(F434)</f>
        <v>15000</v>
      </c>
      <c r="G433" s="577">
        <f t="shared" si="84"/>
        <v>0</v>
      </c>
      <c r="H433" s="577">
        <f t="shared" si="84"/>
        <v>0</v>
      </c>
      <c r="I433" s="601">
        <f aca="true" t="shared" si="85" ref="I433:I438">AVERAGE(G433/F433*100)</f>
        <v>0</v>
      </c>
      <c r="J433" s="631">
        <v>0</v>
      </c>
    </row>
    <row r="434" spans="1:10" ht="13.5">
      <c r="A434" s="567" t="s">
        <v>708</v>
      </c>
      <c r="B434" s="582"/>
      <c r="C434" s="583">
        <v>323</v>
      </c>
      <c r="D434" s="584" t="s">
        <v>57</v>
      </c>
      <c r="E434" s="578">
        <v>30000</v>
      </c>
      <c r="F434" s="578">
        <f t="shared" si="84"/>
        <v>15000</v>
      </c>
      <c r="G434" s="578">
        <f t="shared" si="84"/>
        <v>0</v>
      </c>
      <c r="H434" s="578">
        <f t="shared" si="84"/>
        <v>0</v>
      </c>
      <c r="I434" s="601">
        <f t="shared" si="85"/>
        <v>0</v>
      </c>
      <c r="J434" s="631">
        <v>0</v>
      </c>
    </row>
    <row r="435" spans="1:10" s="479" customFormat="1" ht="13.5">
      <c r="A435" s="567" t="s">
        <v>708</v>
      </c>
      <c r="B435" s="583" t="s">
        <v>561</v>
      </c>
      <c r="C435" s="583">
        <v>3232</v>
      </c>
      <c r="D435" s="584" t="s">
        <v>250</v>
      </c>
      <c r="E435" s="578">
        <v>30000</v>
      </c>
      <c r="F435" s="578">
        <v>15000</v>
      </c>
      <c r="G435" s="578">
        <v>0</v>
      </c>
      <c r="H435" s="578">
        <v>0</v>
      </c>
      <c r="I435" s="601">
        <f t="shared" si="85"/>
        <v>0</v>
      </c>
      <c r="J435" s="631">
        <v>0</v>
      </c>
    </row>
    <row r="436" spans="1:10" ht="13.5">
      <c r="A436" s="571" t="s">
        <v>708</v>
      </c>
      <c r="B436" s="580"/>
      <c r="C436" s="566">
        <v>42</v>
      </c>
      <c r="D436" s="581" t="s">
        <v>258</v>
      </c>
      <c r="E436" s="577">
        <v>160000</v>
      </c>
      <c r="F436" s="577">
        <f>SUM(F437)</f>
        <v>30000</v>
      </c>
      <c r="G436" s="577">
        <f>SUM(G437)</f>
        <v>0</v>
      </c>
      <c r="H436" s="577">
        <f>SUM(H437)</f>
        <v>0</v>
      </c>
      <c r="I436" s="601">
        <f t="shared" si="85"/>
        <v>0</v>
      </c>
      <c r="J436" s="631">
        <v>0</v>
      </c>
    </row>
    <row r="437" spans="1:10" ht="13.5">
      <c r="A437" s="567" t="s">
        <v>708</v>
      </c>
      <c r="B437" s="582"/>
      <c r="C437" s="583">
        <v>427</v>
      </c>
      <c r="D437" s="584" t="s">
        <v>100</v>
      </c>
      <c r="E437" s="578">
        <v>160000</v>
      </c>
      <c r="F437" s="578">
        <f>SUM(F438:F438)</f>
        <v>30000</v>
      </c>
      <c r="G437" s="578">
        <f>SUM(G438:G438)</f>
        <v>0</v>
      </c>
      <c r="H437" s="578">
        <f>SUM(H438:H438)</f>
        <v>0</v>
      </c>
      <c r="I437" s="601">
        <f t="shared" si="85"/>
        <v>0</v>
      </c>
      <c r="J437" s="631">
        <v>0</v>
      </c>
    </row>
    <row r="438" spans="1:10" ht="14.25" thickBot="1">
      <c r="A438" s="635" t="s">
        <v>708</v>
      </c>
      <c r="B438" s="610" t="s">
        <v>562</v>
      </c>
      <c r="C438" s="611">
        <v>4227</v>
      </c>
      <c r="D438" s="612" t="s">
        <v>103</v>
      </c>
      <c r="E438" s="613">
        <v>160000</v>
      </c>
      <c r="F438" s="613">
        <v>30000</v>
      </c>
      <c r="G438" s="613">
        <v>0</v>
      </c>
      <c r="H438" s="613">
        <v>0</v>
      </c>
      <c r="I438" s="614">
        <f t="shared" si="85"/>
        <v>0</v>
      </c>
      <c r="J438" s="634">
        <v>0</v>
      </c>
    </row>
    <row r="439" spans="1:10" ht="14.25" thickTop="1">
      <c r="A439" s="629"/>
      <c r="B439" s="617"/>
      <c r="C439" s="617"/>
      <c r="D439" s="623" t="s">
        <v>530</v>
      </c>
      <c r="E439" s="591"/>
      <c r="F439" s="589"/>
      <c r="G439" s="589"/>
      <c r="H439" s="589"/>
      <c r="I439" s="771">
        <v>66.66666666666666</v>
      </c>
      <c r="J439" s="773">
        <v>100</v>
      </c>
    </row>
    <row r="440" spans="1:10" s="686" customFormat="1" ht="27.75">
      <c r="A440" s="629"/>
      <c r="B440" s="617"/>
      <c r="C440" s="617"/>
      <c r="D440" s="623" t="s">
        <v>529</v>
      </c>
      <c r="E440" s="590"/>
      <c r="F440" s="589"/>
      <c r="G440" s="589"/>
      <c r="H440" s="589"/>
      <c r="I440" s="788"/>
      <c r="J440" s="789"/>
    </row>
    <row r="441" spans="1:10" s="479" customFormat="1" ht="30.75">
      <c r="A441" s="687"/>
      <c r="B441" s="688"/>
      <c r="C441" s="688"/>
      <c r="D441" s="696" t="s">
        <v>636</v>
      </c>
      <c r="E441" s="689">
        <v>0</v>
      </c>
      <c r="F441" s="685">
        <f aca="true" t="shared" si="86" ref="F441:H442">SUM(F442)</f>
        <v>300000</v>
      </c>
      <c r="G441" s="685">
        <f t="shared" si="86"/>
        <v>200000</v>
      </c>
      <c r="H441" s="685">
        <f t="shared" si="86"/>
        <v>200000</v>
      </c>
      <c r="I441" s="788"/>
      <c r="J441" s="789"/>
    </row>
    <row r="442" spans="1:10" ht="13.5">
      <c r="A442" s="571" t="s">
        <v>709</v>
      </c>
      <c r="B442" s="580"/>
      <c r="C442" s="566">
        <v>42</v>
      </c>
      <c r="D442" s="581" t="s">
        <v>258</v>
      </c>
      <c r="E442" s="577">
        <v>0</v>
      </c>
      <c r="F442" s="577">
        <f t="shared" si="86"/>
        <v>300000</v>
      </c>
      <c r="G442" s="577">
        <f t="shared" si="86"/>
        <v>200000</v>
      </c>
      <c r="H442" s="577">
        <f t="shared" si="86"/>
        <v>200000</v>
      </c>
      <c r="I442" s="601">
        <f aca="true" t="shared" si="87" ref="I442:J445">AVERAGE(G442/F442*100)</f>
        <v>66.66666666666666</v>
      </c>
      <c r="J442" s="631">
        <f t="shared" si="87"/>
        <v>100</v>
      </c>
    </row>
    <row r="443" spans="1:10" ht="13.5">
      <c r="A443" s="567" t="s">
        <v>709</v>
      </c>
      <c r="B443" s="582"/>
      <c r="C443" s="583">
        <v>421</v>
      </c>
      <c r="D443" s="584" t="s">
        <v>98</v>
      </c>
      <c r="E443" s="578">
        <v>0</v>
      </c>
      <c r="F443" s="578">
        <f>SUM(F444+F445)</f>
        <v>300000</v>
      </c>
      <c r="G443" s="578">
        <f>SUM(G444+G445)</f>
        <v>200000</v>
      </c>
      <c r="H443" s="578">
        <f>SUM(H444+H445)</f>
        <v>200000</v>
      </c>
      <c r="I443" s="601">
        <f t="shared" si="87"/>
        <v>66.66666666666666</v>
      </c>
      <c r="J443" s="631">
        <f t="shared" si="87"/>
        <v>100</v>
      </c>
    </row>
    <row r="444" spans="1:10" ht="13.5">
      <c r="A444" s="567" t="s">
        <v>709</v>
      </c>
      <c r="B444" s="582" t="s">
        <v>581</v>
      </c>
      <c r="C444" s="583">
        <v>4214</v>
      </c>
      <c r="D444" s="584" t="s">
        <v>259</v>
      </c>
      <c r="E444" s="578">
        <v>0</v>
      </c>
      <c r="F444" s="578">
        <v>200000</v>
      </c>
      <c r="G444" s="578">
        <v>100000</v>
      </c>
      <c r="H444" s="578">
        <v>100000</v>
      </c>
      <c r="I444" s="601">
        <f t="shared" si="87"/>
        <v>50</v>
      </c>
      <c r="J444" s="631">
        <f t="shared" si="87"/>
        <v>100</v>
      </c>
    </row>
    <row r="445" spans="1:10" ht="14.25" thickBot="1">
      <c r="A445" s="635" t="s">
        <v>709</v>
      </c>
      <c r="B445" s="610" t="s">
        <v>582</v>
      </c>
      <c r="C445" s="611">
        <v>4214</v>
      </c>
      <c r="D445" s="612" t="s">
        <v>259</v>
      </c>
      <c r="E445" s="613">
        <v>0</v>
      </c>
      <c r="F445" s="613">
        <v>100000</v>
      </c>
      <c r="G445" s="613">
        <v>100000</v>
      </c>
      <c r="H445" s="613">
        <v>100000</v>
      </c>
      <c r="I445" s="614">
        <f t="shared" si="87"/>
        <v>100</v>
      </c>
      <c r="J445" s="634">
        <f t="shared" si="87"/>
        <v>100</v>
      </c>
    </row>
    <row r="446" spans="1:10" s="587" customFormat="1" ht="15" thickTop="1">
      <c r="A446" s="629"/>
      <c r="B446" s="617"/>
      <c r="C446" s="617"/>
      <c r="D446" s="623" t="s">
        <v>530</v>
      </c>
      <c r="E446" s="591"/>
      <c r="F446" s="589"/>
      <c r="G446" s="589"/>
      <c r="H446" s="589"/>
      <c r="I446" s="771">
        <v>0</v>
      </c>
      <c r="J446" s="773">
        <v>0</v>
      </c>
    </row>
    <row r="447" spans="1:10" s="686" customFormat="1" ht="15">
      <c r="A447" s="629"/>
      <c r="B447" s="617"/>
      <c r="C447" s="617"/>
      <c r="D447" s="623" t="s">
        <v>732</v>
      </c>
      <c r="E447" s="590"/>
      <c r="F447" s="589"/>
      <c r="G447" s="589"/>
      <c r="H447" s="589"/>
      <c r="I447" s="772"/>
      <c r="J447" s="774"/>
    </row>
    <row r="448" spans="1:10" s="479" customFormat="1" ht="15">
      <c r="A448" s="687"/>
      <c r="B448" s="688"/>
      <c r="C448" s="688"/>
      <c r="D448" s="696" t="s">
        <v>637</v>
      </c>
      <c r="E448" s="689">
        <v>100000</v>
      </c>
      <c r="F448" s="685">
        <f aca="true" t="shared" si="88" ref="F448:H449">SUM(F449)</f>
        <v>5863000</v>
      </c>
      <c r="G448" s="685">
        <f t="shared" si="88"/>
        <v>0</v>
      </c>
      <c r="H448" s="685">
        <f t="shared" si="88"/>
        <v>0</v>
      </c>
      <c r="I448" s="772"/>
      <c r="J448" s="774"/>
    </row>
    <row r="449" spans="1:10" ht="13.5">
      <c r="A449" s="571" t="s">
        <v>710</v>
      </c>
      <c r="B449" s="580"/>
      <c r="C449" s="566">
        <v>42</v>
      </c>
      <c r="D449" s="581" t="s">
        <v>258</v>
      </c>
      <c r="E449" s="577">
        <v>100000</v>
      </c>
      <c r="F449" s="577">
        <f t="shared" si="88"/>
        <v>5863000</v>
      </c>
      <c r="G449" s="577">
        <f t="shared" si="88"/>
        <v>0</v>
      </c>
      <c r="H449" s="577">
        <f t="shared" si="88"/>
        <v>0</v>
      </c>
      <c r="I449" s="601">
        <f>AVERAGE(G449/F449*100)</f>
        <v>0</v>
      </c>
      <c r="J449" s="631">
        <v>0</v>
      </c>
    </row>
    <row r="450" spans="1:10" ht="13.5">
      <c r="A450" s="567" t="s">
        <v>710</v>
      </c>
      <c r="B450" s="582"/>
      <c r="C450" s="583">
        <v>421</v>
      </c>
      <c r="D450" s="584" t="s">
        <v>98</v>
      </c>
      <c r="E450" s="578">
        <v>100000</v>
      </c>
      <c r="F450" s="578">
        <f>SUM(F451:F452)</f>
        <v>5863000</v>
      </c>
      <c r="G450" s="578">
        <f>SUM(G451:G452)</f>
        <v>0</v>
      </c>
      <c r="H450" s="578">
        <f>SUM(H451:H452)</f>
        <v>0</v>
      </c>
      <c r="I450" s="601">
        <f>AVERAGE(G450/F450*100)</f>
        <v>0</v>
      </c>
      <c r="J450" s="631">
        <v>0</v>
      </c>
    </row>
    <row r="451" spans="1:10" ht="13.5">
      <c r="A451" s="567" t="s">
        <v>710</v>
      </c>
      <c r="B451" s="582" t="s">
        <v>583</v>
      </c>
      <c r="C451" s="583">
        <v>4214</v>
      </c>
      <c r="D451" s="584" t="s">
        <v>259</v>
      </c>
      <c r="E451" s="578">
        <v>100000</v>
      </c>
      <c r="F451" s="578">
        <f>4760000+223000</f>
        <v>4983000</v>
      </c>
      <c r="G451" s="578">
        <v>0</v>
      </c>
      <c r="H451" s="578">
        <v>0</v>
      </c>
      <c r="I451" s="601">
        <f>AVERAGE(G451/F451*100)</f>
        <v>0</v>
      </c>
      <c r="J451" s="631">
        <v>0</v>
      </c>
    </row>
    <row r="452" spans="1:10" s="661" customFormat="1" ht="18" thickBot="1">
      <c r="A452" s="635" t="s">
        <v>710</v>
      </c>
      <c r="B452" s="610" t="s">
        <v>584</v>
      </c>
      <c r="C452" s="611">
        <v>4214</v>
      </c>
      <c r="D452" s="612" t="s">
        <v>259</v>
      </c>
      <c r="E452" s="613">
        <v>100000</v>
      </c>
      <c r="F452" s="613">
        <f>840000+40000</f>
        <v>880000</v>
      </c>
      <c r="G452" s="613">
        <v>0</v>
      </c>
      <c r="H452" s="613">
        <v>0</v>
      </c>
      <c r="I452" s="614">
        <f>AVERAGE(G452/F452*100)</f>
        <v>0</v>
      </c>
      <c r="J452" s="634">
        <v>0</v>
      </c>
    </row>
    <row r="453" spans="1:10" s="587" customFormat="1" ht="15" thickTop="1">
      <c r="A453" s="629"/>
      <c r="B453" s="617"/>
      <c r="C453" s="617"/>
      <c r="D453" s="623" t="s">
        <v>530</v>
      </c>
      <c r="E453" s="591"/>
      <c r="F453" s="589"/>
      <c r="G453" s="589"/>
      <c r="H453" s="589"/>
      <c r="I453" s="771">
        <v>0</v>
      </c>
      <c r="J453" s="773">
        <v>0</v>
      </c>
    </row>
    <row r="454" spans="1:10" s="686" customFormat="1" ht="15">
      <c r="A454" s="629"/>
      <c r="B454" s="617"/>
      <c r="C454" s="617"/>
      <c r="D454" s="623" t="s">
        <v>732</v>
      </c>
      <c r="E454" s="590"/>
      <c r="F454" s="589"/>
      <c r="G454" s="589"/>
      <c r="H454" s="589"/>
      <c r="I454" s="772"/>
      <c r="J454" s="774"/>
    </row>
    <row r="455" spans="1:10" s="479" customFormat="1" ht="30.75">
      <c r="A455" s="687"/>
      <c r="B455" s="688"/>
      <c r="C455" s="688"/>
      <c r="D455" s="696" t="s">
        <v>734</v>
      </c>
      <c r="E455" s="689">
        <v>100000</v>
      </c>
      <c r="F455" s="685">
        <f aca="true" t="shared" si="89" ref="F455:H456">SUM(F456)</f>
        <v>115000</v>
      </c>
      <c r="G455" s="685">
        <f t="shared" si="89"/>
        <v>0</v>
      </c>
      <c r="H455" s="685">
        <f t="shared" si="89"/>
        <v>0</v>
      </c>
      <c r="I455" s="772"/>
      <c r="J455" s="774"/>
    </row>
    <row r="456" spans="1:10" ht="13.5">
      <c r="A456" s="571" t="s">
        <v>710</v>
      </c>
      <c r="B456" s="580"/>
      <c r="C456" s="566">
        <v>42</v>
      </c>
      <c r="D456" s="581" t="s">
        <v>258</v>
      </c>
      <c r="E456" s="577">
        <v>100000</v>
      </c>
      <c r="F456" s="577">
        <f t="shared" si="89"/>
        <v>115000</v>
      </c>
      <c r="G456" s="577">
        <f t="shared" si="89"/>
        <v>0</v>
      </c>
      <c r="H456" s="577">
        <f t="shared" si="89"/>
        <v>0</v>
      </c>
      <c r="I456" s="601">
        <f>AVERAGE(G456/F456*100)</f>
        <v>0</v>
      </c>
      <c r="J456" s="631">
        <v>0</v>
      </c>
    </row>
    <row r="457" spans="1:10" ht="13.5">
      <c r="A457" s="567" t="s">
        <v>710</v>
      </c>
      <c r="B457" s="582"/>
      <c r="C457" s="583">
        <v>421</v>
      </c>
      <c r="D457" s="584" t="s">
        <v>98</v>
      </c>
      <c r="E457" s="578">
        <v>100000</v>
      </c>
      <c r="F457" s="578">
        <f>SUM(F458:F458)</f>
        <v>115000</v>
      </c>
      <c r="G457" s="578">
        <f>SUM(G458:G458)</f>
        <v>0</v>
      </c>
      <c r="H457" s="578">
        <f>SUM(H458:H458)</f>
        <v>0</v>
      </c>
      <c r="I457" s="601">
        <f>AVERAGE(G457/F457*100)</f>
        <v>0</v>
      </c>
      <c r="J457" s="631">
        <v>0</v>
      </c>
    </row>
    <row r="458" spans="1:10" s="661" customFormat="1" ht="18" thickBot="1">
      <c r="A458" s="567" t="s">
        <v>710</v>
      </c>
      <c r="B458" s="593" t="s">
        <v>585</v>
      </c>
      <c r="C458" s="626">
        <v>4214</v>
      </c>
      <c r="D458" s="586" t="s">
        <v>259</v>
      </c>
      <c r="E458" s="575">
        <v>100000</v>
      </c>
      <c r="F458" s="575">
        <v>115000</v>
      </c>
      <c r="G458" s="575">
        <v>0</v>
      </c>
      <c r="H458" s="575">
        <v>0</v>
      </c>
      <c r="I458" s="606">
        <f>AVERAGE(G458/F458*100)</f>
        <v>0</v>
      </c>
      <c r="J458" s="636">
        <v>0</v>
      </c>
    </row>
    <row r="459" spans="1:10" ht="18" thickBot="1">
      <c r="A459" s="794" t="s">
        <v>657</v>
      </c>
      <c r="B459" s="795"/>
      <c r="C459" s="795"/>
      <c r="D459" s="796"/>
      <c r="E459" s="662">
        <v>120000</v>
      </c>
      <c r="F459" s="662">
        <f>SUM(F462)</f>
        <v>0</v>
      </c>
      <c r="G459" s="662">
        <f>SUM(G462)</f>
        <v>0</v>
      </c>
      <c r="H459" s="662">
        <f>SUM(H462)</f>
        <v>0</v>
      </c>
      <c r="I459" s="667">
        <v>0</v>
      </c>
      <c r="J459" s="668">
        <v>0</v>
      </c>
    </row>
    <row r="460" spans="1:10" ht="13.5">
      <c r="A460" s="629"/>
      <c r="B460" s="617"/>
      <c r="C460" s="617"/>
      <c r="D460" s="623" t="s">
        <v>535</v>
      </c>
      <c r="E460" s="591"/>
      <c r="F460" s="589"/>
      <c r="G460" s="589"/>
      <c r="H460" s="589"/>
      <c r="I460" s="771">
        <v>0</v>
      </c>
      <c r="J460" s="773">
        <v>0</v>
      </c>
    </row>
    <row r="461" spans="1:10" ht="13.5">
      <c r="A461" s="629"/>
      <c r="B461" s="617"/>
      <c r="C461" s="617"/>
      <c r="D461" s="623" t="s">
        <v>203</v>
      </c>
      <c r="E461" s="590"/>
      <c r="F461" s="589"/>
      <c r="G461" s="589"/>
      <c r="H461" s="589"/>
      <c r="I461" s="772"/>
      <c r="J461" s="774"/>
    </row>
    <row r="462" spans="1:10" s="479" customFormat="1" ht="13.5">
      <c r="A462" s="629"/>
      <c r="B462" s="617"/>
      <c r="C462" s="617"/>
      <c r="D462" s="592" t="s">
        <v>231</v>
      </c>
      <c r="E462" s="590">
        <v>120000</v>
      </c>
      <c r="F462" s="591">
        <f aca="true" t="shared" si="90" ref="F462:H463">SUM(F463)</f>
        <v>0</v>
      </c>
      <c r="G462" s="591">
        <f t="shared" si="90"/>
        <v>0</v>
      </c>
      <c r="H462" s="591">
        <f t="shared" si="90"/>
        <v>0</v>
      </c>
      <c r="I462" s="772"/>
      <c r="J462" s="774"/>
    </row>
    <row r="463" spans="1:10" ht="13.5">
      <c r="A463" s="571" t="s">
        <v>711</v>
      </c>
      <c r="B463" s="580"/>
      <c r="C463" s="566">
        <v>42</v>
      </c>
      <c r="D463" s="581" t="s">
        <v>258</v>
      </c>
      <c r="E463" s="577">
        <v>120000</v>
      </c>
      <c r="F463" s="577">
        <f t="shared" si="90"/>
        <v>0</v>
      </c>
      <c r="G463" s="577">
        <f t="shared" si="90"/>
        <v>0</v>
      </c>
      <c r="H463" s="577">
        <f t="shared" si="90"/>
        <v>0</v>
      </c>
      <c r="I463" s="601">
        <v>0</v>
      </c>
      <c r="J463" s="631">
        <v>0</v>
      </c>
    </row>
    <row r="464" spans="1:10" ht="13.5">
      <c r="A464" s="567" t="s">
        <v>711</v>
      </c>
      <c r="B464" s="582"/>
      <c r="C464" s="583">
        <v>426</v>
      </c>
      <c r="D464" s="584" t="s">
        <v>120</v>
      </c>
      <c r="E464" s="578">
        <v>120000</v>
      </c>
      <c r="F464" s="578">
        <f>SUM(F465:F466)</f>
        <v>0</v>
      </c>
      <c r="G464" s="578">
        <f>SUM(G465:G466)</f>
        <v>0</v>
      </c>
      <c r="H464" s="578">
        <f>SUM(H465:H466)</f>
        <v>0</v>
      </c>
      <c r="I464" s="601">
        <v>0</v>
      </c>
      <c r="J464" s="631">
        <v>0</v>
      </c>
    </row>
    <row r="465" spans="1:10" ht="13.5">
      <c r="A465" s="567" t="s">
        <v>711</v>
      </c>
      <c r="B465" s="582" t="s">
        <v>586</v>
      </c>
      <c r="C465" s="583">
        <v>4263</v>
      </c>
      <c r="D465" s="584" t="s">
        <v>268</v>
      </c>
      <c r="E465" s="578"/>
      <c r="F465" s="578">
        <v>0</v>
      </c>
      <c r="G465" s="578">
        <v>0</v>
      </c>
      <c r="H465" s="578">
        <v>0</v>
      </c>
      <c r="I465" s="601">
        <v>0</v>
      </c>
      <c r="J465" s="631">
        <v>0</v>
      </c>
    </row>
    <row r="466" spans="1:10" s="661" customFormat="1" ht="18" thickBot="1">
      <c r="A466" s="567" t="s">
        <v>711</v>
      </c>
      <c r="B466" s="593" t="s">
        <v>587</v>
      </c>
      <c r="C466" s="626">
        <v>4263</v>
      </c>
      <c r="D466" s="586" t="s">
        <v>268</v>
      </c>
      <c r="E466" s="575">
        <v>120000</v>
      </c>
      <c r="F466" s="575">
        <v>0</v>
      </c>
      <c r="G466" s="575">
        <v>0</v>
      </c>
      <c r="H466" s="575">
        <v>0</v>
      </c>
      <c r="I466" s="606">
        <v>0</v>
      </c>
      <c r="J466" s="636">
        <v>0</v>
      </c>
    </row>
    <row r="467" spans="1:10" ht="18" thickBot="1">
      <c r="A467" s="794" t="s">
        <v>658</v>
      </c>
      <c r="B467" s="795"/>
      <c r="C467" s="795"/>
      <c r="D467" s="796"/>
      <c r="E467" s="662">
        <v>0</v>
      </c>
      <c r="F467" s="662">
        <v>0</v>
      </c>
      <c r="G467" s="662">
        <v>0</v>
      </c>
      <c r="H467" s="662">
        <v>0</v>
      </c>
      <c r="I467" s="667">
        <v>0</v>
      </c>
      <c r="J467" s="668">
        <v>0</v>
      </c>
    </row>
    <row r="468" spans="1:10" ht="13.5">
      <c r="A468" s="629"/>
      <c r="B468" s="617"/>
      <c r="C468" s="617"/>
      <c r="D468" s="623" t="s">
        <v>537</v>
      </c>
      <c r="E468" s="591"/>
      <c r="F468" s="589"/>
      <c r="G468" s="589"/>
      <c r="H468" s="589"/>
      <c r="I468" s="775">
        <v>0</v>
      </c>
      <c r="J468" s="776">
        <v>0</v>
      </c>
    </row>
    <row r="469" spans="1:10" s="479" customFormat="1" ht="13.5">
      <c r="A469" s="629"/>
      <c r="B469" s="617"/>
      <c r="C469" s="617"/>
      <c r="D469" s="592" t="s">
        <v>231</v>
      </c>
      <c r="E469" s="590">
        <v>0</v>
      </c>
      <c r="F469" s="591">
        <v>0</v>
      </c>
      <c r="G469" s="591">
        <v>0</v>
      </c>
      <c r="H469" s="591">
        <v>0</v>
      </c>
      <c r="I469" s="771"/>
      <c r="J469" s="773"/>
    </row>
    <row r="470" spans="1:10" ht="13.5">
      <c r="A470" s="571" t="s">
        <v>712</v>
      </c>
      <c r="B470" s="580"/>
      <c r="C470" s="566">
        <v>34</v>
      </c>
      <c r="D470" s="581" t="s">
        <v>71</v>
      </c>
      <c r="E470" s="577">
        <v>0</v>
      </c>
      <c r="F470" s="577">
        <v>0</v>
      </c>
      <c r="G470" s="577">
        <v>0</v>
      </c>
      <c r="H470" s="577">
        <v>0</v>
      </c>
      <c r="I470" s="601">
        <v>0</v>
      </c>
      <c r="J470" s="631">
        <v>0</v>
      </c>
    </row>
    <row r="471" spans="1:10" ht="13.5">
      <c r="A471" s="567" t="s">
        <v>712</v>
      </c>
      <c r="B471" s="582"/>
      <c r="C471" s="583">
        <v>342</v>
      </c>
      <c r="D471" s="584" t="s">
        <v>538</v>
      </c>
      <c r="E471" s="578">
        <v>0</v>
      </c>
      <c r="F471" s="578">
        <v>0</v>
      </c>
      <c r="G471" s="578">
        <v>0</v>
      </c>
      <c r="H471" s="578">
        <v>0</v>
      </c>
      <c r="I471" s="601">
        <v>0</v>
      </c>
      <c r="J471" s="631">
        <v>0</v>
      </c>
    </row>
    <row r="472" spans="1:10" ht="27">
      <c r="A472" s="567" t="s">
        <v>712</v>
      </c>
      <c r="B472" s="582" t="s">
        <v>588</v>
      </c>
      <c r="C472" s="583">
        <v>3423</v>
      </c>
      <c r="D472" s="584" t="s">
        <v>540</v>
      </c>
      <c r="E472" s="578">
        <v>0</v>
      </c>
      <c r="F472" s="578">
        <v>0</v>
      </c>
      <c r="G472" s="578">
        <v>0</v>
      </c>
      <c r="H472" s="578">
        <v>0</v>
      </c>
      <c r="I472" s="601">
        <v>0</v>
      </c>
      <c r="J472" s="631">
        <v>0</v>
      </c>
    </row>
    <row r="473" spans="1:10" ht="13.5">
      <c r="A473" s="567" t="s">
        <v>712</v>
      </c>
      <c r="B473" s="582" t="s">
        <v>589</v>
      </c>
      <c r="C473" s="583">
        <v>3425</v>
      </c>
      <c r="D473" s="584" t="s">
        <v>542</v>
      </c>
      <c r="E473" s="578">
        <v>0</v>
      </c>
      <c r="F473" s="578">
        <v>0</v>
      </c>
      <c r="G473" s="578">
        <v>0</v>
      </c>
      <c r="H473" s="578">
        <v>0</v>
      </c>
      <c r="I473" s="601">
        <v>0</v>
      </c>
      <c r="J473" s="631">
        <v>0</v>
      </c>
    </row>
    <row r="474" spans="1:10" ht="13.5">
      <c r="A474" s="567" t="s">
        <v>712</v>
      </c>
      <c r="B474" s="582"/>
      <c r="C474" s="583">
        <v>343</v>
      </c>
      <c r="D474" s="584" t="s">
        <v>72</v>
      </c>
      <c r="E474" s="578">
        <v>0</v>
      </c>
      <c r="F474" s="578">
        <v>0</v>
      </c>
      <c r="G474" s="578">
        <v>0</v>
      </c>
      <c r="H474" s="578">
        <v>0</v>
      </c>
      <c r="I474" s="601">
        <v>0</v>
      </c>
      <c r="J474" s="631">
        <v>0</v>
      </c>
    </row>
    <row r="475" spans="1:10" s="479" customFormat="1" ht="13.5">
      <c r="A475" s="567" t="s">
        <v>712</v>
      </c>
      <c r="B475" s="582" t="s">
        <v>731</v>
      </c>
      <c r="C475" s="583">
        <v>3431</v>
      </c>
      <c r="D475" s="584" t="s">
        <v>73</v>
      </c>
      <c r="E475" s="578">
        <v>0</v>
      </c>
      <c r="F475" s="578">
        <v>0</v>
      </c>
      <c r="G475" s="578">
        <v>0</v>
      </c>
      <c r="H475" s="578">
        <v>0</v>
      </c>
      <c r="I475" s="601">
        <v>0</v>
      </c>
      <c r="J475" s="631">
        <v>0</v>
      </c>
    </row>
    <row r="476" spans="1:10" ht="13.5">
      <c r="A476" s="571" t="s">
        <v>712</v>
      </c>
      <c r="B476" s="580"/>
      <c r="C476" s="566">
        <v>54</v>
      </c>
      <c r="D476" s="581" t="s">
        <v>544</v>
      </c>
      <c r="E476" s="577">
        <v>0</v>
      </c>
      <c r="F476" s="577">
        <v>0</v>
      </c>
      <c r="G476" s="577">
        <v>0</v>
      </c>
      <c r="H476" s="577">
        <v>0</v>
      </c>
      <c r="I476" s="601">
        <v>0</v>
      </c>
      <c r="J476" s="631">
        <v>0</v>
      </c>
    </row>
    <row r="477" spans="1:10" ht="27">
      <c r="A477" s="567" t="s">
        <v>712</v>
      </c>
      <c r="B477" s="582"/>
      <c r="C477" s="583">
        <v>544</v>
      </c>
      <c r="D477" s="584" t="s">
        <v>545</v>
      </c>
      <c r="E477" s="578">
        <v>0</v>
      </c>
      <c r="F477" s="578">
        <v>0</v>
      </c>
      <c r="G477" s="578">
        <v>0</v>
      </c>
      <c r="H477" s="578">
        <v>0</v>
      </c>
      <c r="I477" s="601">
        <v>0</v>
      </c>
      <c r="J477" s="631">
        <v>0</v>
      </c>
    </row>
    <row r="478" spans="1:10" s="596" customFormat="1" ht="17.25" customHeight="1" thickBot="1">
      <c r="A478" s="567" t="s">
        <v>712</v>
      </c>
      <c r="B478" s="593" t="s">
        <v>733</v>
      </c>
      <c r="C478" s="626">
        <v>5443</v>
      </c>
      <c r="D478" s="586" t="s">
        <v>547</v>
      </c>
      <c r="E478" s="575">
        <v>0</v>
      </c>
      <c r="F478" s="575">
        <v>0</v>
      </c>
      <c r="G478" s="575">
        <v>0</v>
      </c>
      <c r="H478" s="575">
        <v>0</v>
      </c>
      <c r="I478" s="606">
        <v>0</v>
      </c>
      <c r="J478" s="636">
        <v>0</v>
      </c>
    </row>
    <row r="479" spans="1:10" ht="18" thickBot="1">
      <c r="A479" s="777" t="s">
        <v>113</v>
      </c>
      <c r="B479" s="778"/>
      <c r="C479" s="778"/>
      <c r="D479" s="779"/>
      <c r="E479" s="628" t="e">
        <f>SUM(E8+#REF!+#REF!+#REF!+#REF!+#REF!+#REF!+#REF!+#REF!+#REF!)</f>
        <v>#REF!</v>
      </c>
      <c r="F479" s="628">
        <f>SUM(F9+F85+F94+F106+F119+F126+F134+F141+F169+F176+F190+F226+F233+F240+F257+F266+F279+F295+F364+F394+F459+F467)</f>
        <v>16126000</v>
      </c>
      <c r="G479" s="628">
        <f>SUM(G9+G85+G94+G106+G119+G126+G134+G141+G169+G176+G190+G226+G233+G240+G257+G266+G279+G295+G364+G394+G459+G467)</f>
        <v>8173000</v>
      </c>
      <c r="H479" s="628">
        <f>SUM(H9+H85+H94+H106+H119+H126+H134+H141+H169+H176+H190+H226+H233+H240+H257+H266+H279+H295+H364+H394+H459+H467)</f>
        <v>6755000</v>
      </c>
      <c r="I479" s="665">
        <f>AVERAGE(G479/F479*100)</f>
        <v>50.68212824010914</v>
      </c>
      <c r="J479" s="666">
        <f>AVERAGE(H479/G479*100)</f>
        <v>82.65018964884375</v>
      </c>
    </row>
  </sheetData>
  <sheetProtection/>
  <mergeCells count="134">
    <mergeCell ref="A3:F3"/>
    <mergeCell ref="A459:D459"/>
    <mergeCell ref="A467:D467"/>
    <mergeCell ref="A8:D8"/>
    <mergeCell ref="A7:D7"/>
    <mergeCell ref="A257:D257"/>
    <mergeCell ref="A266:D266"/>
    <mergeCell ref="A279:D279"/>
    <mergeCell ref="A295:D295"/>
    <mergeCell ref="A364:D364"/>
    <mergeCell ref="A394:D394"/>
    <mergeCell ref="A126:D126"/>
    <mergeCell ref="A119:D119"/>
    <mergeCell ref="A106:D106"/>
    <mergeCell ref="A94:D94"/>
    <mergeCell ref="A85:D85"/>
    <mergeCell ref="A9:D9"/>
    <mergeCell ref="I371:I373"/>
    <mergeCell ref="J371:J373"/>
    <mergeCell ref="I430:I432"/>
    <mergeCell ref="J430:J432"/>
    <mergeCell ref="A141:D141"/>
    <mergeCell ref="A134:D134"/>
    <mergeCell ref="A169:D169"/>
    <mergeCell ref="A176:D176"/>
    <mergeCell ref="A190:D190"/>
    <mergeCell ref="A226:D226"/>
    <mergeCell ref="I409:I411"/>
    <mergeCell ref="J409:J411"/>
    <mergeCell ref="I415:I417"/>
    <mergeCell ref="J415:J417"/>
    <mergeCell ref="I377:I379"/>
    <mergeCell ref="J377:J379"/>
    <mergeCell ref="I388:I390"/>
    <mergeCell ref="J388:J390"/>
    <mergeCell ref="I395:I397"/>
    <mergeCell ref="J395:J397"/>
    <mergeCell ref="I113:I115"/>
    <mergeCell ref="J113:J115"/>
    <mergeCell ref="I453:I455"/>
    <mergeCell ref="J453:J455"/>
    <mergeCell ref="I460:I462"/>
    <mergeCell ref="J460:J462"/>
    <mergeCell ref="I439:I441"/>
    <mergeCell ref="J439:J441"/>
    <mergeCell ref="I403:I405"/>
    <mergeCell ref="J403:J405"/>
    <mergeCell ref="I332:I334"/>
    <mergeCell ref="J332:J334"/>
    <mergeCell ref="I338:I340"/>
    <mergeCell ref="J338:J340"/>
    <mergeCell ref="I344:I346"/>
    <mergeCell ref="J344:J346"/>
    <mergeCell ref="I350:I352"/>
    <mergeCell ref="J350:J352"/>
    <mergeCell ref="I356:I358"/>
    <mergeCell ref="J356:J358"/>
    <mergeCell ref="I365:I367"/>
    <mergeCell ref="J365:J367"/>
    <mergeCell ref="I280:I282"/>
    <mergeCell ref="J280:J282"/>
    <mergeCell ref="I286:I288"/>
    <mergeCell ref="J286:J288"/>
    <mergeCell ref="I296:I298"/>
    <mergeCell ref="J296:J298"/>
    <mergeCell ref="I304:I306"/>
    <mergeCell ref="J304:J306"/>
    <mergeCell ref="I314:I316"/>
    <mergeCell ref="J314:J316"/>
    <mergeCell ref="I326:I328"/>
    <mergeCell ref="J326:J328"/>
    <mergeCell ref="I320:I322"/>
    <mergeCell ref="J320:J322"/>
    <mergeCell ref="D220:D221"/>
    <mergeCell ref="I227:I229"/>
    <mergeCell ref="J227:J229"/>
    <mergeCell ref="I241:I243"/>
    <mergeCell ref="J241:J243"/>
    <mergeCell ref="I247:I249"/>
    <mergeCell ref="J247:J249"/>
    <mergeCell ref="A233:D233"/>
    <mergeCell ref="A240:D240"/>
    <mergeCell ref="I258:I260"/>
    <mergeCell ref="J258:J260"/>
    <mergeCell ref="I267:I269"/>
    <mergeCell ref="J267:J269"/>
    <mergeCell ref="I273:I275"/>
    <mergeCell ref="J273:J275"/>
    <mergeCell ref="I212:I214"/>
    <mergeCell ref="J212:J214"/>
    <mergeCell ref="I170:I172"/>
    <mergeCell ref="J170:J172"/>
    <mergeCell ref="I177:I179"/>
    <mergeCell ref="J177:J179"/>
    <mergeCell ref="J135:J137"/>
    <mergeCell ref="I183:I185"/>
    <mergeCell ref="J183:J185"/>
    <mergeCell ref="I142:I145"/>
    <mergeCell ref="J142:J145"/>
    <mergeCell ref="I192:I193"/>
    <mergeCell ref="J192:J193"/>
    <mergeCell ref="D144:D145"/>
    <mergeCell ref="I157:I159"/>
    <mergeCell ref="J157:J159"/>
    <mergeCell ref="I163:I165"/>
    <mergeCell ref="J163:J165"/>
    <mergeCell ref="I107:I109"/>
    <mergeCell ref="J107:J109"/>
    <mergeCell ref="I127:I129"/>
    <mergeCell ref="J127:J129"/>
    <mergeCell ref="I135:I137"/>
    <mergeCell ref="I86:I88"/>
    <mergeCell ref="J86:J88"/>
    <mergeCell ref="I57:I59"/>
    <mergeCell ref="J57:J59"/>
    <mergeCell ref="I67:I69"/>
    <mergeCell ref="J67:J69"/>
    <mergeCell ref="I73:I75"/>
    <mergeCell ref="J73:J75"/>
    <mergeCell ref="A479:D479"/>
    <mergeCell ref="A1:J1"/>
    <mergeCell ref="A2:J2"/>
    <mergeCell ref="I10:I12"/>
    <mergeCell ref="J10:J12"/>
    <mergeCell ref="I26:I28"/>
    <mergeCell ref="J26:J28"/>
    <mergeCell ref="I79:I81"/>
    <mergeCell ref="J79:J81"/>
    <mergeCell ref="I446:I448"/>
    <mergeCell ref="J446:J448"/>
    <mergeCell ref="I468:I469"/>
    <mergeCell ref="J468:J469"/>
    <mergeCell ref="I421:I423"/>
    <mergeCell ref="J421:J423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82" r:id="rId1"/>
  <rowBreaks count="6" manualBreakCount="6">
    <brk id="84" max="9" man="1"/>
    <brk id="156" max="9" man="1"/>
    <brk id="189" max="9" man="1"/>
    <brk id="272" max="9" man="1"/>
    <brk id="420" max="9" man="1"/>
    <brk id="4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2019-12-30T07:49:14Z</cp:lastPrinted>
  <dcterms:created xsi:type="dcterms:W3CDTF">2005-09-08T07:24:42Z</dcterms:created>
  <dcterms:modified xsi:type="dcterms:W3CDTF">2019-12-30T13:40:07Z</dcterms:modified>
  <cp:category/>
  <cp:version/>
  <cp:contentType/>
  <cp:contentStatus/>
</cp:coreProperties>
</file>